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 ONCO" sheetId="7" r:id="rId7"/>
    <sheet name="ONCO" sheetId="8" r:id="rId8"/>
    <sheet name="POSTT" sheetId="9" r:id="rId9"/>
    <sheet name="SCLEROZ" sheetId="10" r:id="rId10"/>
    <sheet name="CV UNICE" sheetId="11" r:id="rId11"/>
    <sheet name="MUCOV" sheetId="12" r:id="rId12"/>
  </sheets>
  <definedNames>
    <definedName name="_xlnm.Print_Area" localSheetId="6">'COST VOLUM ONCO'!$A$1:$E$44</definedName>
    <definedName name="_xlnm.Print_Area" localSheetId="10">'CV UNICE'!$A$1:$J$44</definedName>
  </definedNames>
  <calcPr fullCalcOnLoad="1"/>
</workbook>
</file>

<file path=xl/sharedStrings.xml><?xml version="1.0" encoding="utf-8"?>
<sst xmlns="http://schemas.openxmlformats.org/spreadsheetml/2006/main" count="910" uniqueCount="124">
  <si>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</si>
  <si>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</si>
  <si>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</si>
  <si>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</si>
  <si>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</si>
  <si>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</si>
  <si>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</si>
  <si>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</si>
  <si>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</si>
  <si>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</si>
  <si>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</si>
  <si>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</si>
  <si>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</si>
  <si>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</si>
  <si>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</si>
  <si>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</si>
  <si>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</si>
  <si>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</si>
  <si>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</si>
  <si>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</si>
  <si>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</si>
  <si>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</si>
  <si>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</si>
  <si>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</si>
  <si>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</si>
  <si>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</si>
  <si>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</si>
  <si>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</si>
  <si>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</si>
  <si>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</si>
  <si>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</si>
  <si>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</si>
  <si>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</si>
  <si>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</si>
  <si>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</si>
  <si>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</si>
  <si>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</si>
  <si>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</si>
  <si>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</si>
  <si>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</si>
  <si>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</si>
  <si>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</si>
  <si>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</si>
  <si>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</si>
  <si>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</si>
  <si>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</si>
  <si>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</si>
  <si>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</si>
  <si>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</si>
  <si>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</si>
  <si>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</si>
  <si>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</si>
  <si>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</si>
  <si>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</si>
  <si>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</si>
  <si>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</si>
  <si>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</si>
  <si>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</si>
  <si>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</si>
  <si>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</si>
  <si>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</si>
  <si>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</si>
  <si>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</si>
  <si>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</si>
  <si>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</si>
  <si>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</si>
  <si>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</si>
  <si>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</si>
  <si>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</si>
  <si>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</si>
  <si>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</si>
  <si>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</si>
  <si>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</si>
  <si>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</si>
  <si>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</si>
  <si>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</si>
  <si>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</si>
  <si>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</si>
  <si>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</si>
  <si>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</si>
  <si>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</si>
  <si>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</si>
  <si>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</si>
  <si>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</si>
  <si>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</si>
  <si>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</si>
  <si>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</si>
  <si>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</si>
  <si>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</si>
  <si>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>LOTUS PHARMA</t>
  </si>
  <si>
    <t>ECOFARMACIA NETWORK</t>
  </si>
  <si>
    <t>36</t>
  </si>
  <si>
    <t>Total consum unice</t>
  </si>
  <si>
    <t>KINCSOPHARM</t>
  </si>
  <si>
    <t>KAMILLA PLUS</t>
  </si>
  <si>
    <t>Lista D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</si>
  <si>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</si>
  <si>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</si>
  <si>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</si>
  <si>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</si>
  <si>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</si>
  <si>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</si>
  <si>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</si>
  <si>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</si>
  <si>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</si>
  <si>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</si>
  <si>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</si>
  <si>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</si>
  <si>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>TOTAL  MSS</t>
  </si>
  <si>
    <t xml:space="preserve">Consum COST VOLUM PNS  </t>
  </si>
  <si>
    <t xml:space="preserve">Consum COST VOLUM UNICE </t>
  </si>
  <si>
    <t>KOVAPROD</t>
  </si>
  <si>
    <t>SITUATIA CONSUMULUI DE MEDICAMENTE IN LUNA  APRILIE 2019</t>
  </si>
  <si>
    <t>SITUATIA CONSUMULUI DE MEDICAMENTE PENTRU PENSIONARI PANA LA 900 LEI APRILIE 2019</t>
  </si>
  <si>
    <t>SITUATIA CONSUMULUI DE MEDICAMENTE PENTRU DIABET   LUNA APRILIE 2019</t>
  </si>
  <si>
    <t>SITUATIA CONSUMULUI DE MEDICAMENTE PENTRU INSULINE LUNA APRILIE 2019</t>
  </si>
  <si>
    <t>SITUATIA CONSUMULUI DE MEDICAMENTE LA  DIABET SI INSULINE APRILIE 2019</t>
  </si>
  <si>
    <t>SITUATIA CONSUMULUI LA TESTE PENTRU LUNA APRILIE 2019</t>
  </si>
  <si>
    <t>SITUATIA CONSUMULUI DE MEDICAMENTE PENTRU PNS COST VOLUM   LUNA APRILIE 2019</t>
  </si>
  <si>
    <t>SITUATIA CONSUMULUI DE MEDICAMENTE PENTRU ONCOLOGIE  LUNA APRILIE 2019</t>
  </si>
  <si>
    <t>SITUATIA CONSUMULUI DE MEDICAMENTE LA STARI POSTTRANSPLANT APRILIE 2019</t>
  </si>
  <si>
    <t>SITUATIA CONSUMULUI DE MEDICAMENTE PENTRU SCLEROZA   LUNA APRILIE 2019</t>
  </si>
  <si>
    <t>SITUATIA CONSUMULUI DE MEDIC. PENTRU UNICE COST VOLUM   LUNA APRILIE 2019</t>
  </si>
  <si>
    <t>SITUATIA CONSUMULUI DE MEDICAMENTE LA STARI MUCOVISCIDOZA APRILIE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</si>
</sst>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 horizontal="left"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" fontId="2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9" fontId="3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/>
    </xf>
    <xf numFmtId="4" fontId="3" fillId="2" borderId="5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2" borderId="3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15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3" fillId="2" borderId="0" xfId="0" applyNumberFormat="1" applyFont="1" applyFill="1" applyAlignment="1">
      <alignment/>
    </xf>
    <xf numFmtId="49" fontId="3" fillId="0" borderId="5" xfId="0" applyNumberFormat="1" applyFont="1" applyBorder="1" applyAlignment="1">
      <alignment horizontal="right"/>
    </xf>
    <xf numFmtId="4" fontId="2" fillId="2" borderId="10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E272"/>
  <sheetViews>
    <sheetView tabSelected="1" workbookViewId="0" topLeftCell="E16">
      <selection activeCell="S22" sqref="S22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20" width="11.7109375" style="4" bestFit="1" customWidth="1"/>
    <col min="21" max="57" width="9.140625" style="4" customWidth="1"/>
  </cols>
  <sheetData>
    <row r="3" spans="2:18" ht="15.75">
      <c r="B3" s="18" t="s">
        <v>112</v>
      </c>
      <c r="C3" s="19"/>
      <c r="D3" s="19"/>
      <c r="E3" s="19"/>
      <c r="F3" s="20"/>
      <c r="G3" s="20"/>
      <c r="H3" s="21"/>
      <c r="I3" s="19"/>
      <c r="J3" s="19"/>
      <c r="K3" s="19"/>
      <c r="L3" s="19"/>
      <c r="M3" s="19"/>
      <c r="N3" s="19"/>
      <c r="O3" s="19"/>
      <c r="P3" s="19"/>
      <c r="Q3" s="19"/>
      <c r="R3" s="22"/>
    </row>
    <row r="4" spans="1:18" ht="31.5">
      <c r="A4" s="74" t="s">
        <v>0</v>
      </c>
      <c r="B4" s="75" t="s">
        <v>1</v>
      </c>
      <c r="C4" s="76" t="s">
        <v>2</v>
      </c>
      <c r="D4" s="76" t="s">
        <v>3</v>
      </c>
      <c r="E4" s="76" t="s">
        <v>4</v>
      </c>
      <c r="F4" s="76" t="s">
        <v>5</v>
      </c>
      <c r="G4" s="76" t="s">
        <v>95</v>
      </c>
      <c r="H4" s="77" t="s">
        <v>99</v>
      </c>
      <c r="I4" s="76" t="s">
        <v>100</v>
      </c>
      <c r="J4" s="76" t="s">
        <v>104</v>
      </c>
      <c r="K4" s="76" t="s">
        <v>101</v>
      </c>
      <c r="L4" s="76" t="s">
        <v>102</v>
      </c>
      <c r="M4" s="76" t="s">
        <v>107</v>
      </c>
      <c r="N4" s="76" t="s">
        <v>105</v>
      </c>
      <c r="O4" s="76" t="s">
        <v>103</v>
      </c>
      <c r="P4" s="76" t="s">
        <v>106</v>
      </c>
      <c r="Q4" s="76" t="s">
        <v>108</v>
      </c>
      <c r="R4" s="78" t="s">
        <v>92</v>
      </c>
    </row>
    <row r="5" spans="1:20" ht="15.75">
      <c r="A5" s="79">
        <v>1</v>
      </c>
      <c r="B5" s="80" t="s">
        <v>6</v>
      </c>
      <c r="C5" s="23">
        <f>37264.26+6293.04+1864.26+543.43</f>
        <v>45964.990000000005</v>
      </c>
      <c r="D5" s="23">
        <f>41091.89+3913.3+1524.82+414.19</f>
        <v>46944.200000000004</v>
      </c>
      <c r="E5" s="23">
        <f>55372.5+3555.71+1894.51+266.24</f>
        <v>61088.96</v>
      </c>
      <c r="F5" s="23">
        <f>2378.24+335.38+184.11+7.29</f>
        <v>2905.02</v>
      </c>
      <c r="G5" s="23">
        <f>4266+421.34+265.43+47.25</f>
        <v>5000.02</v>
      </c>
      <c r="H5" s="24">
        <v>1740.36</v>
      </c>
      <c r="I5" s="23"/>
      <c r="J5" s="23">
        <v>952.23</v>
      </c>
      <c r="K5" s="23">
        <v>5844.76</v>
      </c>
      <c r="L5" s="23">
        <v>46198.18</v>
      </c>
      <c r="M5" s="23"/>
      <c r="N5" s="23">
        <v>18666.75</v>
      </c>
      <c r="O5" s="23"/>
      <c r="P5" s="23">
        <v>10347.09</v>
      </c>
      <c r="Q5" s="81">
        <f>H5+I5+J5+K5+L5+M5+N5+O5+P5</f>
        <v>83749.37</v>
      </c>
      <c r="R5" s="82">
        <f aca="true" t="shared" si="0" ref="R5:R41">C5+D5+E5+F5+G5+H5+I5+J5+K5+L5+M5+N5+O5+P5</f>
        <v>245652.55999999997</v>
      </c>
      <c r="S5" s="87"/>
      <c r="T5" s="87"/>
    </row>
    <row r="6" spans="1:20" ht="15.75">
      <c r="A6" s="79">
        <v>2</v>
      </c>
      <c r="B6" s="80" t="s">
        <v>7</v>
      </c>
      <c r="C6" s="23">
        <f>9522.62+8256.18</f>
        <v>17778.800000000003</v>
      </c>
      <c r="D6" s="23">
        <f>10254.67+8936.52</f>
        <v>19191.190000000002</v>
      </c>
      <c r="E6" s="23">
        <f>6788.56+5993.08</f>
        <v>12781.64</v>
      </c>
      <c r="F6" s="23">
        <f>292.12+224.79</f>
        <v>516.91</v>
      </c>
      <c r="G6" s="23">
        <f>1383.7+1286.5</f>
        <v>2670.2</v>
      </c>
      <c r="H6" s="24"/>
      <c r="I6" s="23"/>
      <c r="J6" s="23"/>
      <c r="K6" s="23">
        <v>2922.38</v>
      </c>
      <c r="L6" s="23">
        <v>2922.38</v>
      </c>
      <c r="M6" s="23"/>
      <c r="N6" s="23">
        <v>3299.87</v>
      </c>
      <c r="O6" s="23"/>
      <c r="P6" s="23"/>
      <c r="Q6" s="81">
        <f aca="true" t="shared" si="1" ref="Q6:Q41">H6+I6+J6+K6+L6+M6+N6+O6+P6</f>
        <v>9144.630000000001</v>
      </c>
      <c r="R6" s="82">
        <f t="shared" si="0"/>
        <v>62083.37</v>
      </c>
      <c r="S6" s="87"/>
      <c r="T6" s="87"/>
    </row>
    <row r="7" spans="1:20" ht="15.75">
      <c r="A7" s="79">
        <v>3</v>
      </c>
      <c r="B7" s="80" t="s">
        <v>8</v>
      </c>
      <c r="C7" s="23">
        <f>7077.98+5542.79+4911.13+12836.69+2431.66</f>
        <v>32800.25</v>
      </c>
      <c r="D7" s="23">
        <f>9061.1+4095.79+5358.27+11551.35+1895.23</f>
        <v>31961.74</v>
      </c>
      <c r="E7" s="23">
        <f>3733.22+1976.78+1647.88+5005.77+45.97</f>
        <v>12409.62</v>
      </c>
      <c r="F7" s="23">
        <f>1276.97+761.85+428.36+2343.16+1231.27</f>
        <v>6041.610000000001</v>
      </c>
      <c r="G7" s="23">
        <f>805.73+327.47+354.86+1215.68+101.65</f>
        <v>2805.39</v>
      </c>
      <c r="H7" s="24"/>
      <c r="I7" s="23"/>
      <c r="J7" s="23"/>
      <c r="K7" s="23"/>
      <c r="L7" s="23"/>
      <c r="M7" s="23"/>
      <c r="N7" s="23"/>
      <c r="O7" s="23"/>
      <c r="P7" s="23"/>
      <c r="Q7" s="81">
        <f t="shared" si="1"/>
        <v>0</v>
      </c>
      <c r="R7" s="82">
        <f t="shared" si="0"/>
        <v>86018.61</v>
      </c>
      <c r="S7" s="87"/>
      <c r="T7" s="87"/>
    </row>
    <row r="8" spans="1:20" ht="15.75">
      <c r="A8" s="79">
        <v>4</v>
      </c>
      <c r="B8" s="80" t="s">
        <v>9</v>
      </c>
      <c r="C8" s="23">
        <f>6742.41+3085.66+3480.75</f>
        <v>13308.82</v>
      </c>
      <c r="D8" s="23">
        <f>8681.89+2596.72+2985.05</f>
        <v>14263.66</v>
      </c>
      <c r="E8" s="23">
        <f>6863.22+2077.13+2683.02</f>
        <v>11623.37</v>
      </c>
      <c r="F8" s="23">
        <f>713.06+85.76+579.08</f>
        <v>1377.9</v>
      </c>
      <c r="G8" s="23">
        <f>751.32+358.79+222.04</f>
        <v>1332.15</v>
      </c>
      <c r="H8" s="24"/>
      <c r="I8" s="23"/>
      <c r="J8" s="23"/>
      <c r="K8" s="23"/>
      <c r="L8" s="23"/>
      <c r="M8" s="23"/>
      <c r="N8" s="23"/>
      <c r="O8" s="23"/>
      <c r="P8" s="23"/>
      <c r="Q8" s="81">
        <f t="shared" si="1"/>
        <v>0</v>
      </c>
      <c r="R8" s="82">
        <f t="shared" si="0"/>
        <v>41905.9</v>
      </c>
      <c r="S8" s="87"/>
      <c r="T8" s="87"/>
    </row>
    <row r="9" spans="1:20" ht="15.75">
      <c r="A9" s="79">
        <v>5</v>
      </c>
      <c r="B9" s="80" t="s">
        <v>10</v>
      </c>
      <c r="C9" s="23">
        <f>5312.06+7332.58+4193.94</f>
        <v>16838.579999999998</v>
      </c>
      <c r="D9" s="23">
        <f>4029.24+7099.66+4984.33</f>
        <v>16113.23</v>
      </c>
      <c r="E9" s="23">
        <f>4002.12+3782.65+2982.32</f>
        <v>10767.09</v>
      </c>
      <c r="F9" s="23">
        <f>507.78+315.66+393.03</f>
        <v>1216.47</v>
      </c>
      <c r="G9" s="23">
        <f>1154.34+977.83+596.17</f>
        <v>2728.34</v>
      </c>
      <c r="H9" s="24"/>
      <c r="I9" s="23"/>
      <c r="J9" s="23"/>
      <c r="K9" s="23"/>
      <c r="L9" s="23"/>
      <c r="M9" s="23"/>
      <c r="N9" s="23"/>
      <c r="O9" s="23"/>
      <c r="P9" s="23"/>
      <c r="Q9" s="81">
        <f t="shared" si="1"/>
        <v>0</v>
      </c>
      <c r="R9" s="82">
        <f t="shared" si="0"/>
        <v>47663.70999999999</v>
      </c>
      <c r="S9" s="87"/>
      <c r="T9" s="87"/>
    </row>
    <row r="10" spans="1:20" ht="15.75">
      <c r="A10" s="79">
        <v>6</v>
      </c>
      <c r="B10" s="80" t="s">
        <v>11</v>
      </c>
      <c r="C10" s="23">
        <v>18060.27</v>
      </c>
      <c r="D10" s="23">
        <v>20825.05</v>
      </c>
      <c r="E10" s="23">
        <v>19206.27</v>
      </c>
      <c r="F10" s="23">
        <v>948.17</v>
      </c>
      <c r="G10" s="23">
        <v>3091.31</v>
      </c>
      <c r="H10" s="24">
        <v>290.06</v>
      </c>
      <c r="I10" s="23"/>
      <c r="J10" s="23"/>
      <c r="K10" s="23"/>
      <c r="L10" s="23"/>
      <c r="M10" s="23"/>
      <c r="N10" s="23"/>
      <c r="O10" s="23"/>
      <c r="P10" s="23"/>
      <c r="Q10" s="81">
        <f t="shared" si="1"/>
        <v>290.06</v>
      </c>
      <c r="R10" s="82">
        <f t="shared" si="0"/>
        <v>62421.12999999999</v>
      </c>
      <c r="S10" s="87"/>
      <c r="T10" s="87"/>
    </row>
    <row r="11" spans="1:20" ht="15.75">
      <c r="A11" s="79">
        <v>7</v>
      </c>
      <c r="B11" s="80" t="s">
        <v>12</v>
      </c>
      <c r="C11" s="23"/>
      <c r="D11" s="23"/>
      <c r="E11" s="23"/>
      <c r="F11" s="23"/>
      <c r="G11" s="23"/>
      <c r="H11" s="24"/>
      <c r="I11" s="23"/>
      <c r="J11" s="23"/>
      <c r="K11" s="23"/>
      <c r="L11" s="23"/>
      <c r="M11" s="23"/>
      <c r="N11" s="23"/>
      <c r="O11" s="23"/>
      <c r="P11" s="23"/>
      <c r="Q11" s="81">
        <f t="shared" si="1"/>
        <v>0</v>
      </c>
      <c r="R11" s="82">
        <f t="shared" si="0"/>
        <v>0</v>
      </c>
      <c r="S11" s="87"/>
      <c r="T11" s="87"/>
    </row>
    <row r="12" spans="1:20" ht="15.75">
      <c r="A12" s="79">
        <v>8</v>
      </c>
      <c r="B12" s="80" t="s">
        <v>13</v>
      </c>
      <c r="C12" s="23">
        <f>12437.07+10248.03+4411.82+8143.32+13422.48</f>
        <v>48662.72</v>
      </c>
      <c r="D12" s="23">
        <f>16375.72+10521.77+3951.32+6075.59+16908.82</f>
        <v>53833.219999999994</v>
      </c>
      <c r="E12" s="23">
        <f>18278.55+7936.49+3815.45+4110.18+66797.72</f>
        <v>100938.39</v>
      </c>
      <c r="F12" s="23">
        <f>1284.49+1261.53+201.4+974.91+1547.99</f>
        <v>5270.32</v>
      </c>
      <c r="G12" s="23">
        <f>1644.13+1071.82+574.42+569.17+1421.05</f>
        <v>5280.59</v>
      </c>
      <c r="H12" s="24">
        <f>1606.67+290.06+1450.31</f>
        <v>3347.04</v>
      </c>
      <c r="I12" s="23"/>
      <c r="J12" s="23"/>
      <c r="K12" s="23"/>
      <c r="L12" s="23">
        <f>16301.6+14989.39</f>
        <v>31290.989999999998</v>
      </c>
      <c r="M12" s="23"/>
      <c r="N12" s="23">
        <v>2922.38</v>
      </c>
      <c r="O12" s="23"/>
      <c r="P12" s="23"/>
      <c r="Q12" s="81">
        <f t="shared" si="1"/>
        <v>37560.409999999996</v>
      </c>
      <c r="R12" s="82">
        <f t="shared" si="0"/>
        <v>251545.65000000002</v>
      </c>
      <c r="S12" s="87"/>
      <c r="T12" s="87"/>
    </row>
    <row r="13" spans="1:20" ht="15.75">
      <c r="A13" s="79">
        <v>9</v>
      </c>
      <c r="B13" s="80" t="s">
        <v>111</v>
      </c>
      <c r="C13" s="23">
        <f>24074.53+16517.49+7397.36+8322.6</f>
        <v>56311.98</v>
      </c>
      <c r="D13" s="23">
        <f>29749.81+19256.47+6884.02+9857.81</f>
        <v>65748.11</v>
      </c>
      <c r="E13" s="23">
        <f>20020.41+15245.55+18729.06+5200.24</f>
        <v>59195.26</v>
      </c>
      <c r="F13" s="23">
        <f>1559.67+1066.9+254.76+400.21</f>
        <v>3281.54</v>
      </c>
      <c r="G13" s="23">
        <f>3991.06+1581.08+903.68+1525.18</f>
        <v>8001</v>
      </c>
      <c r="H13" s="24"/>
      <c r="I13" s="23"/>
      <c r="J13" s="23"/>
      <c r="K13" s="23">
        <v>10228.33</v>
      </c>
      <c r="L13" s="23"/>
      <c r="M13" s="23"/>
      <c r="N13" s="23">
        <v>2922.38</v>
      </c>
      <c r="O13" s="23"/>
      <c r="P13" s="23"/>
      <c r="Q13" s="81">
        <f t="shared" si="1"/>
        <v>13150.71</v>
      </c>
      <c r="R13" s="82">
        <f t="shared" si="0"/>
        <v>205688.6</v>
      </c>
      <c r="S13" s="87"/>
      <c r="T13" s="87"/>
    </row>
    <row r="14" spans="1:20" ht="15.75">
      <c r="A14" s="79">
        <v>10</v>
      </c>
      <c r="B14" s="80" t="s">
        <v>14</v>
      </c>
      <c r="C14" s="23">
        <v>22671.75</v>
      </c>
      <c r="D14" s="23">
        <v>48872.57</v>
      </c>
      <c r="E14" s="23">
        <v>52015.52</v>
      </c>
      <c r="F14" s="23">
        <v>902.52</v>
      </c>
      <c r="G14" s="23">
        <v>2409.27</v>
      </c>
      <c r="H14" s="24">
        <v>3793.44</v>
      </c>
      <c r="I14" s="23"/>
      <c r="J14" s="23"/>
      <c r="K14" s="23">
        <v>2922.38</v>
      </c>
      <c r="L14" s="23">
        <v>15625.72</v>
      </c>
      <c r="M14" s="23"/>
      <c r="N14" s="23">
        <v>3260.32</v>
      </c>
      <c r="O14" s="23"/>
      <c r="P14" s="23"/>
      <c r="Q14" s="81">
        <f t="shared" si="1"/>
        <v>25601.86</v>
      </c>
      <c r="R14" s="82">
        <f t="shared" si="0"/>
        <v>152473.49000000002</v>
      </c>
      <c r="S14" s="87"/>
      <c r="T14" s="87"/>
    </row>
    <row r="15" spans="1:20" ht="15.75">
      <c r="A15" s="79">
        <v>11</v>
      </c>
      <c r="B15" s="80" t="s">
        <v>15</v>
      </c>
      <c r="C15" s="23">
        <f>7867.38+1287.67+8541.77</f>
        <v>17696.82</v>
      </c>
      <c r="D15" s="25">
        <f>10516.8+1401.2+11709.31</f>
        <v>23627.309999999998</v>
      </c>
      <c r="E15" s="23">
        <f>6902.68+445.31+5624.87</f>
        <v>12972.86</v>
      </c>
      <c r="F15" s="23">
        <f>350.71+118.35+1047.99</f>
        <v>1517.05</v>
      </c>
      <c r="G15" s="23">
        <f>1312.33+138.38+828.21</f>
        <v>2278.92</v>
      </c>
      <c r="H15" s="24">
        <v>290.06</v>
      </c>
      <c r="I15" s="23"/>
      <c r="J15" s="23"/>
      <c r="K15" s="23"/>
      <c r="L15" s="23"/>
      <c r="M15" s="23"/>
      <c r="N15" s="23"/>
      <c r="O15" s="23"/>
      <c r="P15" s="23"/>
      <c r="Q15" s="81">
        <f t="shared" si="1"/>
        <v>290.06</v>
      </c>
      <c r="R15" s="82">
        <f t="shared" si="0"/>
        <v>58383.02</v>
      </c>
      <c r="S15" s="87"/>
      <c r="T15" s="87"/>
    </row>
    <row r="16" spans="1:20" ht="15.75">
      <c r="A16" s="79">
        <v>12</v>
      </c>
      <c r="B16" s="80" t="s">
        <v>16</v>
      </c>
      <c r="C16" s="23">
        <f>20979.64+20872.47+28899.45</f>
        <v>70751.56</v>
      </c>
      <c r="D16" s="23">
        <f>28441.35+23452.78+36529.5</f>
        <v>88423.63</v>
      </c>
      <c r="E16" s="23">
        <f>9198.16+15561.85+21303.99</f>
        <v>46064</v>
      </c>
      <c r="F16" s="23">
        <f>1323.94+2138.77+1820.49</f>
        <v>5283.2</v>
      </c>
      <c r="G16" s="23">
        <f>3240.93+2644.34+3468.2</f>
        <v>9353.470000000001</v>
      </c>
      <c r="H16" s="24">
        <f>290.06+290.06</f>
        <v>580.12</v>
      </c>
      <c r="I16" s="23"/>
      <c r="J16" s="23"/>
      <c r="K16" s="23">
        <v>2922.38</v>
      </c>
      <c r="L16" s="23">
        <f>14989.4+18520.12</f>
        <v>33509.52</v>
      </c>
      <c r="M16" s="23">
        <v>2922.38</v>
      </c>
      <c r="N16" s="23">
        <f>11689.53+25826.07</f>
        <v>37515.6</v>
      </c>
      <c r="O16" s="23">
        <v>1815.63</v>
      </c>
      <c r="P16" s="23"/>
      <c r="Q16" s="81">
        <f t="shared" si="1"/>
        <v>79265.63</v>
      </c>
      <c r="R16" s="82">
        <f t="shared" si="0"/>
        <v>299141.49</v>
      </c>
      <c r="S16" s="87"/>
      <c r="T16" s="87"/>
    </row>
    <row r="17" spans="1:20" ht="15.75">
      <c r="A17" s="79">
        <v>13</v>
      </c>
      <c r="B17" s="80" t="s">
        <v>17</v>
      </c>
      <c r="C17" s="23">
        <v>29234.63</v>
      </c>
      <c r="D17" s="23">
        <v>36186.43</v>
      </c>
      <c r="E17" s="23">
        <v>21402.93</v>
      </c>
      <c r="F17" s="23">
        <v>2584.12</v>
      </c>
      <c r="G17" s="23">
        <v>3470.61</v>
      </c>
      <c r="H17" s="24">
        <v>5952.32</v>
      </c>
      <c r="I17" s="23"/>
      <c r="J17" s="23"/>
      <c r="K17" s="23"/>
      <c r="L17" s="23"/>
      <c r="M17" s="23"/>
      <c r="N17" s="23"/>
      <c r="O17" s="23"/>
      <c r="P17" s="23"/>
      <c r="Q17" s="81">
        <f t="shared" si="1"/>
        <v>5952.32</v>
      </c>
      <c r="R17" s="82">
        <f t="shared" si="0"/>
        <v>98831.03999999998</v>
      </c>
      <c r="S17" s="87"/>
      <c r="T17" s="87"/>
    </row>
    <row r="18" spans="1:23" ht="15.75">
      <c r="A18" s="79">
        <v>14</v>
      </c>
      <c r="B18" s="80" t="s">
        <v>18</v>
      </c>
      <c r="C18" s="23">
        <v>21764.66</v>
      </c>
      <c r="D18" s="23">
        <v>12886.3</v>
      </c>
      <c r="E18" s="23">
        <v>5549.22</v>
      </c>
      <c r="F18" s="23">
        <v>1760.8</v>
      </c>
      <c r="G18" s="23">
        <v>1453.42</v>
      </c>
      <c r="H18" s="24"/>
      <c r="I18" s="23"/>
      <c r="J18" s="23"/>
      <c r="K18" s="23"/>
      <c r="L18" s="23"/>
      <c r="M18" s="23"/>
      <c r="N18" s="23"/>
      <c r="O18" s="23"/>
      <c r="P18" s="23"/>
      <c r="Q18" s="81">
        <f t="shared" si="1"/>
        <v>0</v>
      </c>
      <c r="R18" s="82">
        <f t="shared" si="0"/>
        <v>43414.4</v>
      </c>
      <c r="S18" s="87"/>
      <c r="T18" s="87"/>
      <c r="U18" s="12"/>
      <c r="V18" s="12"/>
      <c r="W18" s="12"/>
    </row>
    <row r="19" spans="1:20" ht="15.75">
      <c r="A19" s="79">
        <v>15</v>
      </c>
      <c r="B19" s="80" t="s">
        <v>19</v>
      </c>
      <c r="C19" s="23">
        <f>37931.47+15279.54</f>
        <v>53211.01</v>
      </c>
      <c r="D19" s="23">
        <f>25266.66+11033.96</f>
        <v>36300.619999999995</v>
      </c>
      <c r="E19" s="23">
        <f>24949.04+10483.96</f>
        <v>35433</v>
      </c>
      <c r="F19" s="23">
        <f>5979.32+1370.6</f>
        <v>7349.92</v>
      </c>
      <c r="G19" s="23">
        <f>3793.32+717.89</f>
        <v>4511.21</v>
      </c>
      <c r="H19" s="24"/>
      <c r="I19" s="23"/>
      <c r="J19" s="23"/>
      <c r="K19" s="23"/>
      <c r="L19" s="23"/>
      <c r="M19" s="23"/>
      <c r="N19" s="23"/>
      <c r="O19" s="23"/>
      <c r="P19" s="23"/>
      <c r="Q19" s="81">
        <f t="shared" si="1"/>
        <v>0</v>
      </c>
      <c r="R19" s="82">
        <f t="shared" si="0"/>
        <v>136805.76</v>
      </c>
      <c r="S19" s="87"/>
      <c r="T19" s="87"/>
    </row>
    <row r="20" spans="1:20" ht="15.75">
      <c r="A20" s="79">
        <v>16</v>
      </c>
      <c r="B20" s="80" t="s">
        <v>20</v>
      </c>
      <c r="C20" s="23">
        <f>12480.12+4661.08</f>
        <v>17141.2</v>
      </c>
      <c r="D20" s="23">
        <f>12971.13+3500.79</f>
        <v>16471.92</v>
      </c>
      <c r="E20" s="23">
        <f>4693.73+3056.27</f>
        <v>7750</v>
      </c>
      <c r="F20" s="23">
        <f>1064.45+518.72</f>
        <v>1583.17</v>
      </c>
      <c r="G20" s="23">
        <f>1792.01+493.46</f>
        <v>2285.47</v>
      </c>
      <c r="H20" s="26"/>
      <c r="I20" s="23"/>
      <c r="J20" s="23"/>
      <c r="K20" s="23"/>
      <c r="L20" s="23"/>
      <c r="M20" s="23"/>
      <c r="N20" s="23"/>
      <c r="O20" s="23"/>
      <c r="P20" s="23"/>
      <c r="Q20" s="81">
        <f t="shared" si="1"/>
        <v>0</v>
      </c>
      <c r="R20" s="82">
        <f t="shared" si="0"/>
        <v>45231.759999999995</v>
      </c>
      <c r="S20" s="87"/>
      <c r="T20" s="87"/>
    </row>
    <row r="21" spans="1:20" ht="15.75">
      <c r="A21" s="79">
        <v>17</v>
      </c>
      <c r="B21" s="80" t="s">
        <v>21</v>
      </c>
      <c r="C21" s="23"/>
      <c r="D21" s="23"/>
      <c r="E21" s="23"/>
      <c r="F21" s="23"/>
      <c r="G21" s="23"/>
      <c r="H21" s="24"/>
      <c r="I21" s="23"/>
      <c r="J21" s="23"/>
      <c r="K21" s="23"/>
      <c r="L21" s="23"/>
      <c r="M21" s="23"/>
      <c r="N21" s="23"/>
      <c r="O21" s="23"/>
      <c r="P21" s="23"/>
      <c r="Q21" s="81">
        <f t="shared" si="1"/>
        <v>0</v>
      </c>
      <c r="R21" s="82">
        <f t="shared" si="0"/>
        <v>0</v>
      </c>
      <c r="S21" s="87"/>
      <c r="T21" s="87"/>
    </row>
    <row r="22" spans="1:20" ht="15.75">
      <c r="A22" s="79">
        <v>18</v>
      </c>
      <c r="B22" s="80" t="s">
        <v>22</v>
      </c>
      <c r="C22" s="23">
        <v>1872.63</v>
      </c>
      <c r="D22" s="23">
        <v>1993.14</v>
      </c>
      <c r="E22" s="23">
        <v>956.72</v>
      </c>
      <c r="F22" s="23">
        <v>7.29</v>
      </c>
      <c r="G22" s="23">
        <v>364.06</v>
      </c>
      <c r="H22" s="24"/>
      <c r="I22" s="23"/>
      <c r="J22" s="23"/>
      <c r="K22" s="23"/>
      <c r="L22" s="23"/>
      <c r="M22" s="23"/>
      <c r="N22" s="23"/>
      <c r="O22" s="23"/>
      <c r="P22" s="23"/>
      <c r="Q22" s="81">
        <f t="shared" si="1"/>
        <v>0</v>
      </c>
      <c r="R22" s="82">
        <f t="shared" si="0"/>
        <v>5193.840000000001</v>
      </c>
      <c r="S22" s="87"/>
      <c r="T22" s="87"/>
    </row>
    <row r="23" spans="1:20" ht="15.75">
      <c r="A23" s="79">
        <v>19</v>
      </c>
      <c r="B23" s="80" t="s">
        <v>23</v>
      </c>
      <c r="C23" s="23">
        <f>4048.89+4240.09+1601.06+2088.14+1729.46</f>
        <v>13707.64</v>
      </c>
      <c r="D23" s="23">
        <f>4338.14+4603.9+1060.9+2830.9+1613.03</f>
        <v>14446.87</v>
      </c>
      <c r="E23" s="23">
        <f>218.12+469.27+1668.46+1268.67+317.34</f>
        <v>3941.86</v>
      </c>
      <c r="F23" s="23">
        <f>651.31+389.79+229.64+612.44+70.25</f>
        <v>1953.4299999999998</v>
      </c>
      <c r="G23" s="23">
        <f>1289.7+602.87+254.88+255.45+212.67</f>
        <v>2615.57</v>
      </c>
      <c r="H23" s="24"/>
      <c r="I23" s="23"/>
      <c r="J23" s="23"/>
      <c r="K23" s="23"/>
      <c r="L23" s="23"/>
      <c r="M23" s="23"/>
      <c r="N23" s="23"/>
      <c r="O23" s="23"/>
      <c r="P23" s="23"/>
      <c r="Q23" s="81">
        <f t="shared" si="1"/>
        <v>0</v>
      </c>
      <c r="R23" s="82">
        <f t="shared" si="0"/>
        <v>36665.37</v>
      </c>
      <c r="S23" s="87"/>
      <c r="T23" s="87"/>
    </row>
    <row r="24" spans="1:20" ht="15.75">
      <c r="A24" s="79">
        <v>20</v>
      </c>
      <c r="B24" s="80" t="s">
        <v>24</v>
      </c>
      <c r="C24" s="23">
        <v>16116.1</v>
      </c>
      <c r="D24" s="23">
        <f>21356.55+78.7</f>
        <v>21435.25</v>
      </c>
      <c r="E24" s="23">
        <v>9682.48</v>
      </c>
      <c r="F24" s="23">
        <v>849.4</v>
      </c>
      <c r="G24" s="23">
        <v>2537.14</v>
      </c>
      <c r="H24" s="24">
        <v>1358.23</v>
      </c>
      <c r="I24" s="23">
        <v>778.11</v>
      </c>
      <c r="J24" s="23">
        <v>27621.14</v>
      </c>
      <c r="K24" s="23"/>
      <c r="L24" s="23"/>
      <c r="M24" s="23"/>
      <c r="N24" s="23"/>
      <c r="O24" s="23"/>
      <c r="P24" s="23"/>
      <c r="Q24" s="81">
        <f t="shared" si="1"/>
        <v>29757.48</v>
      </c>
      <c r="R24" s="82">
        <f t="shared" si="0"/>
        <v>80377.85</v>
      </c>
      <c r="S24" s="87"/>
      <c r="T24" s="87"/>
    </row>
    <row r="25" spans="1:20" ht="15.75">
      <c r="A25" s="79">
        <v>21</v>
      </c>
      <c r="B25" s="80" t="s">
        <v>25</v>
      </c>
      <c r="C25" s="23">
        <f>689.58+12605.59+22842.27+2450.03+6185.82+3520.22</f>
        <v>48293.51</v>
      </c>
      <c r="D25" s="23">
        <f>1000.04+8991.04+20022.06+3145.73+3367.12+3485.12</f>
        <v>40011.11000000001</v>
      </c>
      <c r="E25" s="23">
        <f>1985.32+4341.37+16642.2+1473.85+510.32+2246.21</f>
        <v>27199.269999999997</v>
      </c>
      <c r="F25" s="23">
        <f>57.8+2192.41+924.43+221.45+6297.75+383.97</f>
        <v>10077.81</v>
      </c>
      <c r="G25" s="23">
        <f>101.11+788.4+3071.92+566.32+372.92+312.88</f>
        <v>5213.55</v>
      </c>
      <c r="H25" s="24">
        <f>290.06+3274.39+870.18</f>
        <v>4434.63</v>
      </c>
      <c r="I25" s="23"/>
      <c r="J25" s="23"/>
      <c r="K25" s="23"/>
      <c r="L25" s="23">
        <v>3299.87</v>
      </c>
      <c r="M25" s="23"/>
      <c r="N25" s="23"/>
      <c r="O25" s="23"/>
      <c r="P25" s="23"/>
      <c r="Q25" s="81">
        <f t="shared" si="1"/>
        <v>7734.5</v>
      </c>
      <c r="R25" s="82">
        <f t="shared" si="0"/>
        <v>138529.75</v>
      </c>
      <c r="S25" s="87"/>
      <c r="T25" s="87"/>
    </row>
    <row r="26" spans="1:20" ht="15.75">
      <c r="A26" s="79">
        <v>22</v>
      </c>
      <c r="B26" s="80" t="s">
        <v>26</v>
      </c>
      <c r="C26" s="23">
        <v>7468.27</v>
      </c>
      <c r="D26" s="23">
        <v>6347.14</v>
      </c>
      <c r="E26" s="23">
        <v>3635.57</v>
      </c>
      <c r="F26" s="23">
        <v>290.56</v>
      </c>
      <c r="G26" s="23">
        <v>815.28</v>
      </c>
      <c r="H26" s="24"/>
      <c r="I26" s="23"/>
      <c r="J26" s="23"/>
      <c r="K26" s="23"/>
      <c r="L26" s="23"/>
      <c r="M26" s="23"/>
      <c r="N26" s="23"/>
      <c r="O26" s="23"/>
      <c r="P26" s="23"/>
      <c r="Q26" s="81">
        <f t="shared" si="1"/>
        <v>0</v>
      </c>
      <c r="R26" s="82">
        <f t="shared" si="0"/>
        <v>18556.82</v>
      </c>
      <c r="S26" s="87"/>
      <c r="T26" s="87"/>
    </row>
    <row r="27" spans="1:20" ht="15.75">
      <c r="A27" s="79">
        <v>23</v>
      </c>
      <c r="B27" s="80" t="s">
        <v>27</v>
      </c>
      <c r="C27" s="23">
        <f>5778.16+2360.9</f>
        <v>8139.0599999999995</v>
      </c>
      <c r="D27" s="23">
        <f>4062.46+2402.6</f>
        <v>6465.0599999999995</v>
      </c>
      <c r="E27" s="23">
        <f>4210.04+2524.4</f>
        <v>6734.4400000000005</v>
      </c>
      <c r="F27" s="23">
        <f>469.57+267.34</f>
        <v>736.91</v>
      </c>
      <c r="G27" s="23">
        <f>554.1+270.26</f>
        <v>824.36</v>
      </c>
      <c r="H27" s="24"/>
      <c r="I27" s="23"/>
      <c r="J27" s="23"/>
      <c r="K27" s="23"/>
      <c r="L27" s="23"/>
      <c r="M27" s="23"/>
      <c r="N27" s="23"/>
      <c r="O27" s="23"/>
      <c r="P27" s="23"/>
      <c r="Q27" s="81">
        <f t="shared" si="1"/>
        <v>0</v>
      </c>
      <c r="R27" s="82">
        <f t="shared" si="0"/>
        <v>22899.829999999998</v>
      </c>
      <c r="S27" s="87"/>
      <c r="T27" s="87"/>
    </row>
    <row r="28" spans="1:20" ht="15.75">
      <c r="A28" s="79">
        <v>24</v>
      </c>
      <c r="B28" s="80" t="s">
        <v>28</v>
      </c>
      <c r="C28" s="23">
        <f>13210.09+10827.54+11792.48+8998.49</f>
        <v>44828.6</v>
      </c>
      <c r="D28" s="23">
        <f>15478.56+16899.55+18699.38+10550.27</f>
        <v>61627.76000000001</v>
      </c>
      <c r="E28" s="23">
        <f>8213.96+15968.62+19829.6+1915.47</f>
        <v>45927.65</v>
      </c>
      <c r="F28" s="23">
        <f>693.81+270.83+219.23+518.62</f>
        <v>1702.4899999999998</v>
      </c>
      <c r="G28" s="23">
        <f>1609.66+1652.58+1541.35+1552.33</f>
        <v>6355.92</v>
      </c>
      <c r="H28" s="24">
        <f>446.41+1160.24</f>
        <v>1606.65</v>
      </c>
      <c r="I28" s="23"/>
      <c r="J28" s="23"/>
      <c r="K28" s="23">
        <f>5844.76</f>
        <v>5844.76</v>
      </c>
      <c r="L28" s="23">
        <f>8447.2+81356.54+8767.14</f>
        <v>98570.87999999999</v>
      </c>
      <c r="M28" s="23">
        <v>2922.38</v>
      </c>
      <c r="N28" s="23">
        <v>17534.29</v>
      </c>
      <c r="O28" s="23"/>
      <c r="P28" s="23">
        <v>23379.04</v>
      </c>
      <c r="Q28" s="81">
        <f t="shared" si="1"/>
        <v>149858</v>
      </c>
      <c r="R28" s="82">
        <f t="shared" si="0"/>
        <v>310300.42</v>
      </c>
      <c r="S28" s="87"/>
      <c r="T28" s="87"/>
    </row>
    <row r="29" spans="1:20" ht="15.75">
      <c r="A29" s="79">
        <v>25</v>
      </c>
      <c r="B29" s="80" t="s">
        <v>29</v>
      </c>
      <c r="C29" s="23">
        <v>2422.46</v>
      </c>
      <c r="D29" s="23">
        <v>3929.11</v>
      </c>
      <c r="E29" s="23">
        <v>1194.52</v>
      </c>
      <c r="F29" s="23">
        <v>94.91</v>
      </c>
      <c r="G29" s="23">
        <v>787.13</v>
      </c>
      <c r="H29" s="24"/>
      <c r="I29" s="23"/>
      <c r="J29" s="23"/>
      <c r="K29" s="23"/>
      <c r="L29" s="23"/>
      <c r="M29" s="23"/>
      <c r="N29" s="23">
        <v>3859.45</v>
      </c>
      <c r="O29" s="23"/>
      <c r="P29" s="23"/>
      <c r="Q29" s="81">
        <f t="shared" si="1"/>
        <v>3859.45</v>
      </c>
      <c r="R29" s="82">
        <f t="shared" si="0"/>
        <v>12287.579999999998</v>
      </c>
      <c r="S29" s="87"/>
      <c r="T29" s="87"/>
    </row>
    <row r="30" spans="1:20" ht="15.75">
      <c r="A30" s="79">
        <v>26</v>
      </c>
      <c r="B30" s="80" t="s">
        <v>30</v>
      </c>
      <c r="C30" s="23">
        <f>11957.14+5640.78</f>
        <v>17597.92</v>
      </c>
      <c r="D30" s="23">
        <f>14202.57+4780.56</f>
        <v>18983.13</v>
      </c>
      <c r="E30" s="23">
        <f>3315.56+2124.36</f>
        <v>5439.92</v>
      </c>
      <c r="F30" s="23">
        <f>1578.5+691.59</f>
        <v>2270.09</v>
      </c>
      <c r="G30" s="23">
        <f>1494.72+1019.7</f>
        <v>2514.42</v>
      </c>
      <c r="H30" s="24"/>
      <c r="I30" s="23"/>
      <c r="J30" s="23"/>
      <c r="K30" s="23"/>
      <c r="L30" s="23">
        <v>3260.32</v>
      </c>
      <c r="M30" s="23"/>
      <c r="N30" s="23"/>
      <c r="O30" s="23"/>
      <c r="P30" s="23"/>
      <c r="Q30" s="81">
        <f t="shared" si="1"/>
        <v>3260.32</v>
      </c>
      <c r="R30" s="82">
        <f t="shared" si="0"/>
        <v>50065.799999999996</v>
      </c>
      <c r="S30" s="87"/>
      <c r="T30" s="87"/>
    </row>
    <row r="31" spans="1:20" ht="15.75">
      <c r="A31" s="79">
        <v>27</v>
      </c>
      <c r="B31" s="80" t="s">
        <v>31</v>
      </c>
      <c r="C31" s="23">
        <f>6603.06+3990.2</f>
        <v>10593.26</v>
      </c>
      <c r="D31" s="23">
        <f>5015.59+3312.81</f>
        <v>8328.4</v>
      </c>
      <c r="E31" s="23">
        <f>10714.07+5243.89</f>
        <v>15957.96</v>
      </c>
      <c r="F31" s="23">
        <f>463.03+247.04</f>
        <v>710.0699999999999</v>
      </c>
      <c r="G31" s="23">
        <f>748.95+394.51</f>
        <v>1143.46</v>
      </c>
      <c r="H31" s="24"/>
      <c r="I31" s="23"/>
      <c r="J31" s="23"/>
      <c r="K31" s="23"/>
      <c r="L31" s="23"/>
      <c r="M31" s="23"/>
      <c r="N31" s="23"/>
      <c r="O31" s="23"/>
      <c r="P31" s="23"/>
      <c r="Q31" s="81">
        <f t="shared" si="1"/>
        <v>0</v>
      </c>
      <c r="R31" s="82">
        <f t="shared" si="0"/>
        <v>36733.149999999994</v>
      </c>
      <c r="S31" s="87"/>
      <c r="T31" s="87"/>
    </row>
    <row r="32" spans="1:20" ht="15.75">
      <c r="A32" s="79">
        <v>28</v>
      </c>
      <c r="B32" s="80" t="s">
        <v>32</v>
      </c>
      <c r="C32" s="23">
        <f>17505.39+13742.06+15833.08</f>
        <v>47080.53</v>
      </c>
      <c r="D32" s="23">
        <f>26995.37+21027.51+14628.6</f>
        <v>62651.479999999996</v>
      </c>
      <c r="E32" s="23">
        <f>10029.15+6736.23+4259.68</f>
        <v>21025.059999999998</v>
      </c>
      <c r="F32" s="23">
        <f>1159.02+422.02+322.54</f>
        <v>1903.58</v>
      </c>
      <c r="G32" s="23">
        <f>2708.74+1795.27+1638.83</f>
        <v>6142.84</v>
      </c>
      <c r="H32" s="24"/>
      <c r="I32" s="23"/>
      <c r="J32" s="23"/>
      <c r="K32" s="23"/>
      <c r="L32" s="23"/>
      <c r="M32" s="23">
        <v>2922.38</v>
      </c>
      <c r="N32" s="23"/>
      <c r="O32" s="23"/>
      <c r="P32" s="23"/>
      <c r="Q32" s="81">
        <f t="shared" si="1"/>
        <v>2922.38</v>
      </c>
      <c r="R32" s="82">
        <f t="shared" si="0"/>
        <v>141725.87</v>
      </c>
      <c r="S32" s="87"/>
      <c r="T32" s="87"/>
    </row>
    <row r="33" spans="1:20" ht="15.75">
      <c r="A33" s="79">
        <v>29</v>
      </c>
      <c r="B33" s="80" t="s">
        <v>33</v>
      </c>
      <c r="C33" s="23">
        <f>31425.42+1548.08</f>
        <v>32973.5</v>
      </c>
      <c r="D33" s="23">
        <f>36312.03+1116.91</f>
        <v>37428.94</v>
      </c>
      <c r="E33" s="23">
        <f>18562.86+290.73</f>
        <v>18853.59</v>
      </c>
      <c r="F33" s="23">
        <f>3167.23+293.44</f>
        <v>3460.67</v>
      </c>
      <c r="G33" s="23">
        <f>4775.68+161.83</f>
        <v>4937.51</v>
      </c>
      <c r="H33" s="24">
        <v>3556.28</v>
      </c>
      <c r="I33" s="23"/>
      <c r="J33" s="23">
        <v>1833.6</v>
      </c>
      <c r="K33" s="23"/>
      <c r="L33" s="23"/>
      <c r="M33" s="23"/>
      <c r="N33" s="23">
        <v>17534.3</v>
      </c>
      <c r="O33" s="23"/>
      <c r="P33" s="23"/>
      <c r="Q33" s="81">
        <f t="shared" si="1"/>
        <v>22924.18</v>
      </c>
      <c r="R33" s="82">
        <f t="shared" si="0"/>
        <v>120578.39</v>
      </c>
      <c r="S33" s="87"/>
      <c r="T33" s="87"/>
    </row>
    <row r="34" spans="1:20" ht="15.75">
      <c r="A34" s="79">
        <v>30</v>
      </c>
      <c r="B34" s="80" t="s">
        <v>34</v>
      </c>
      <c r="C34" s="23"/>
      <c r="D34" s="23"/>
      <c r="E34" s="23"/>
      <c r="F34" s="23"/>
      <c r="G34" s="23"/>
      <c r="H34" s="24"/>
      <c r="I34" s="23"/>
      <c r="J34" s="23"/>
      <c r="K34" s="23"/>
      <c r="L34" s="23"/>
      <c r="M34" s="23"/>
      <c r="N34" s="23"/>
      <c r="O34" s="23"/>
      <c r="P34" s="23"/>
      <c r="Q34" s="81">
        <f t="shared" si="1"/>
        <v>0</v>
      </c>
      <c r="R34" s="82">
        <f t="shared" si="0"/>
        <v>0</v>
      </c>
      <c r="S34" s="87"/>
      <c r="T34" s="87"/>
    </row>
    <row r="35" spans="1:20" ht="15.75">
      <c r="A35" s="79">
        <v>31</v>
      </c>
      <c r="B35" s="80" t="s">
        <v>87</v>
      </c>
      <c r="C35" s="23">
        <v>4486.29</v>
      </c>
      <c r="D35" s="23">
        <v>4001.44</v>
      </c>
      <c r="E35" s="23">
        <v>1399.65</v>
      </c>
      <c r="F35" s="23">
        <v>235.17</v>
      </c>
      <c r="G35" s="23">
        <v>568.41</v>
      </c>
      <c r="H35" s="24"/>
      <c r="I35" s="23"/>
      <c r="J35" s="23"/>
      <c r="K35" s="23"/>
      <c r="L35" s="23"/>
      <c r="M35" s="23"/>
      <c r="N35" s="23"/>
      <c r="O35" s="23"/>
      <c r="P35" s="23"/>
      <c r="Q35" s="81">
        <f t="shared" si="1"/>
        <v>0</v>
      </c>
      <c r="R35" s="82">
        <f t="shared" si="0"/>
        <v>10690.96</v>
      </c>
      <c r="S35" s="87"/>
      <c r="T35" s="87"/>
    </row>
    <row r="36" spans="1:20" ht="15.75">
      <c r="A36" s="79">
        <v>32</v>
      </c>
      <c r="B36" s="80" t="s">
        <v>89</v>
      </c>
      <c r="C36" s="23">
        <f>11693.83+3177.5+2592.98+2010.6</f>
        <v>19474.91</v>
      </c>
      <c r="D36" s="23">
        <f>10715.01+2527.87+1836.39+1553.72</f>
        <v>16632.99</v>
      </c>
      <c r="E36" s="23">
        <f>11648.86+915.16+2921.75+764.25</f>
        <v>16250.02</v>
      </c>
      <c r="F36" s="23">
        <f>803.87+127.92+96.41+245.05</f>
        <v>1273.25</v>
      </c>
      <c r="G36" s="23">
        <f>813.85+326.49+204+220.18</f>
        <v>1564.5200000000002</v>
      </c>
      <c r="H36" s="24"/>
      <c r="I36" s="23"/>
      <c r="J36" s="23"/>
      <c r="K36" s="23"/>
      <c r="L36" s="23"/>
      <c r="M36" s="23">
        <v>8767.15</v>
      </c>
      <c r="N36" s="23"/>
      <c r="O36" s="23"/>
      <c r="P36" s="23"/>
      <c r="Q36" s="81">
        <f t="shared" si="1"/>
        <v>8767.15</v>
      </c>
      <c r="R36" s="82">
        <f t="shared" si="0"/>
        <v>63962.84</v>
      </c>
      <c r="S36" s="87"/>
      <c r="T36" s="87"/>
    </row>
    <row r="37" spans="1:20" ht="15.75">
      <c r="A37" s="79">
        <v>33</v>
      </c>
      <c r="B37" s="80" t="s">
        <v>90</v>
      </c>
      <c r="C37" s="23">
        <v>16584.28</v>
      </c>
      <c r="D37" s="23">
        <v>22356.87</v>
      </c>
      <c r="E37" s="23">
        <v>6751.31</v>
      </c>
      <c r="F37" s="23">
        <v>821.79</v>
      </c>
      <c r="G37" s="23">
        <v>2487.55</v>
      </c>
      <c r="H37" s="24"/>
      <c r="I37" s="23"/>
      <c r="J37" s="23"/>
      <c r="K37" s="23"/>
      <c r="L37" s="23"/>
      <c r="M37" s="23"/>
      <c r="N37" s="23"/>
      <c r="O37" s="23"/>
      <c r="P37" s="23"/>
      <c r="Q37" s="81">
        <f t="shared" si="1"/>
        <v>0</v>
      </c>
      <c r="R37" s="82">
        <f t="shared" si="0"/>
        <v>49001.799999999996</v>
      </c>
      <c r="S37" s="87"/>
      <c r="T37" s="87"/>
    </row>
    <row r="38" spans="1:20" ht="15.75">
      <c r="A38" s="79">
        <v>34</v>
      </c>
      <c r="B38" s="80" t="s">
        <v>93</v>
      </c>
      <c r="C38" s="23">
        <v>8023.58</v>
      </c>
      <c r="D38" s="23">
        <v>5206.84</v>
      </c>
      <c r="E38" s="23">
        <v>6316.35</v>
      </c>
      <c r="F38" s="23">
        <v>829.42</v>
      </c>
      <c r="G38" s="23">
        <v>603.13</v>
      </c>
      <c r="H38" s="24"/>
      <c r="I38" s="23"/>
      <c r="J38" s="23"/>
      <c r="K38" s="23"/>
      <c r="L38" s="23"/>
      <c r="M38" s="23"/>
      <c r="N38" s="23"/>
      <c r="O38" s="23"/>
      <c r="P38" s="23"/>
      <c r="Q38" s="81">
        <f t="shared" si="1"/>
        <v>0</v>
      </c>
      <c r="R38" s="82">
        <f t="shared" si="0"/>
        <v>20979.32</v>
      </c>
      <c r="S38" s="87"/>
      <c r="T38" s="87"/>
    </row>
    <row r="39" spans="1:20" ht="15.75">
      <c r="A39" s="79">
        <v>35</v>
      </c>
      <c r="B39" s="80" t="s">
        <v>94</v>
      </c>
      <c r="C39" s="23">
        <v>5119.92</v>
      </c>
      <c r="D39" s="23">
        <v>4076.68</v>
      </c>
      <c r="E39" s="23">
        <v>4974.55</v>
      </c>
      <c r="F39" s="23">
        <v>81.1</v>
      </c>
      <c r="G39" s="23">
        <v>334.75</v>
      </c>
      <c r="H39" s="24"/>
      <c r="I39" s="23"/>
      <c r="J39" s="23"/>
      <c r="K39" s="23"/>
      <c r="L39" s="23"/>
      <c r="M39" s="23"/>
      <c r="N39" s="23"/>
      <c r="O39" s="23"/>
      <c r="P39" s="23"/>
      <c r="Q39" s="81">
        <f t="shared" si="1"/>
        <v>0</v>
      </c>
      <c r="R39" s="82">
        <f t="shared" si="0"/>
        <v>14587.000000000002</v>
      </c>
      <c r="S39" s="87"/>
      <c r="T39" s="87"/>
    </row>
    <row r="40" spans="1:57" s="72" customFormat="1" ht="16.5" thickBot="1">
      <c r="A40" s="79">
        <v>36</v>
      </c>
      <c r="B40" s="80" t="s">
        <v>98</v>
      </c>
      <c r="C40" s="23">
        <v>6393.95</v>
      </c>
      <c r="D40" s="23">
        <v>7357.1</v>
      </c>
      <c r="E40" s="23">
        <v>5083.11</v>
      </c>
      <c r="F40" s="23">
        <v>516.03</v>
      </c>
      <c r="G40" s="23">
        <v>736.28</v>
      </c>
      <c r="H40" s="23"/>
      <c r="I40" s="23"/>
      <c r="J40" s="23"/>
      <c r="K40" s="23"/>
      <c r="L40" s="23"/>
      <c r="M40" s="23"/>
      <c r="N40" s="23"/>
      <c r="O40" s="23"/>
      <c r="P40" s="23"/>
      <c r="Q40" s="81">
        <f t="shared" si="1"/>
        <v>0</v>
      </c>
      <c r="R40" s="81">
        <f t="shared" si="0"/>
        <v>20086.469999999998</v>
      </c>
      <c r="S40" s="87"/>
      <c r="T40" s="87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s="73" customFormat="1" ht="26.25" customHeight="1" thickBot="1">
      <c r="A41" s="83"/>
      <c r="B41" s="80" t="s">
        <v>35</v>
      </c>
      <c r="C41" s="84">
        <f>SUM(C5:C40)</f>
        <v>793374.4500000002</v>
      </c>
      <c r="D41" s="84">
        <f>SUM(D5:D40)</f>
        <v>874928.49</v>
      </c>
      <c r="E41" s="84">
        <f>SUM(E5:E40)</f>
        <v>670522.1599999999</v>
      </c>
      <c r="F41" s="84">
        <f>SUM(F5:F40)</f>
        <v>70352.69</v>
      </c>
      <c r="G41" s="84">
        <f>SUM(G5:G40)</f>
        <v>97217.25</v>
      </c>
      <c r="H41" s="84">
        <f aca="true" t="shared" si="2" ref="H41:P41">SUM(H5:H40)</f>
        <v>26949.190000000002</v>
      </c>
      <c r="I41" s="84">
        <f t="shared" si="2"/>
        <v>778.11</v>
      </c>
      <c r="J41" s="84">
        <f t="shared" si="2"/>
        <v>30406.969999999998</v>
      </c>
      <c r="K41" s="84">
        <f t="shared" si="2"/>
        <v>30684.990000000005</v>
      </c>
      <c r="L41" s="84">
        <f t="shared" si="2"/>
        <v>234677.86</v>
      </c>
      <c r="M41" s="84">
        <f t="shared" si="2"/>
        <v>17534.29</v>
      </c>
      <c r="N41" s="84">
        <f t="shared" si="2"/>
        <v>107515.34</v>
      </c>
      <c r="O41" s="84">
        <f t="shared" si="2"/>
        <v>1815.63</v>
      </c>
      <c r="P41" s="84">
        <f t="shared" si="2"/>
        <v>33726.130000000005</v>
      </c>
      <c r="Q41" s="81">
        <f t="shared" si="1"/>
        <v>484088.51</v>
      </c>
      <c r="R41" s="82">
        <f t="shared" si="0"/>
        <v>2990483.55</v>
      </c>
      <c r="S41" s="87"/>
      <c r="T41" s="87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2:17" ht="15.75">
      <c r="B42" s="27"/>
      <c r="C42" s="28"/>
      <c r="D42" s="28"/>
      <c r="E42" s="28"/>
      <c r="F42" s="29"/>
      <c r="G42" s="29"/>
      <c r="H42" s="30"/>
      <c r="I42" s="28"/>
      <c r="J42" s="28"/>
      <c r="K42" s="28"/>
      <c r="L42" s="28"/>
      <c r="M42" s="28"/>
      <c r="N42" s="28"/>
      <c r="O42" s="28"/>
      <c r="P42" s="28"/>
      <c r="Q42" s="28"/>
    </row>
    <row r="43" spans="2:17" ht="15.75">
      <c r="B43" s="31"/>
      <c r="C43" s="28"/>
      <c r="D43" s="28"/>
      <c r="E43" s="28"/>
      <c r="F43" s="29"/>
      <c r="G43" s="29"/>
      <c r="H43" s="30"/>
      <c r="I43" s="28"/>
      <c r="J43" s="28"/>
      <c r="K43" s="28"/>
      <c r="L43" s="28"/>
      <c r="M43" s="28"/>
      <c r="N43" s="28"/>
      <c r="O43" s="28"/>
      <c r="P43" s="28"/>
      <c r="Q43" s="28"/>
    </row>
    <row r="44" spans="2:18" ht="15">
      <c r="B44" s="9"/>
      <c r="C44" s="1"/>
      <c r="D44" s="1"/>
      <c r="E44" s="1"/>
      <c r="F44" s="2"/>
      <c r="G44" s="2"/>
      <c r="H44" s="14"/>
      <c r="I44" s="1"/>
      <c r="J44" s="1"/>
      <c r="K44" s="1"/>
      <c r="L44" s="1"/>
      <c r="M44" s="1"/>
      <c r="N44" s="1"/>
      <c r="O44" s="1"/>
      <c r="P44" s="1"/>
      <c r="Q44" s="1"/>
      <c r="R44" s="3"/>
    </row>
    <row r="45" spans="2:17" ht="15">
      <c r="B45" s="9"/>
      <c r="C45" s="1"/>
      <c r="D45" s="1"/>
      <c r="E45" s="1"/>
      <c r="F45" s="2"/>
      <c r="G45" s="2"/>
      <c r="H45" s="15"/>
      <c r="I45" s="1"/>
      <c r="J45" s="1"/>
      <c r="K45" s="1"/>
      <c r="L45" s="1"/>
      <c r="M45" s="1"/>
      <c r="N45" s="1"/>
      <c r="O45" s="1"/>
      <c r="P45" s="1"/>
      <c r="Q45" s="1"/>
    </row>
    <row r="46" spans="2:17" ht="15">
      <c r="B46" s="9"/>
      <c r="C46" s="1"/>
      <c r="D46" s="1"/>
      <c r="E46" s="1"/>
      <c r="F46" s="2"/>
      <c r="G46" s="2"/>
      <c r="H46" s="14"/>
      <c r="I46" s="1"/>
      <c r="J46" s="1"/>
      <c r="K46" s="1"/>
      <c r="L46" s="1"/>
      <c r="M46" s="1"/>
      <c r="N46" s="1"/>
      <c r="O46" s="1"/>
      <c r="P46" s="1"/>
      <c r="Q46" s="1"/>
    </row>
    <row r="47" spans="2:17" ht="15">
      <c r="B47" s="9"/>
      <c r="C47" s="1"/>
      <c r="D47" s="1"/>
      <c r="E47" s="1"/>
      <c r="F47" s="2"/>
      <c r="G47" s="2"/>
      <c r="H47" s="14"/>
      <c r="I47" s="1"/>
      <c r="J47" s="1"/>
      <c r="K47" s="1"/>
      <c r="L47" s="1"/>
      <c r="M47" s="1"/>
      <c r="N47" s="1"/>
      <c r="O47" s="1"/>
      <c r="P47" s="1"/>
      <c r="Q47" s="1"/>
    </row>
    <row r="48" ht="12.75">
      <c r="B48" s="13"/>
    </row>
    <row r="49" spans="2:12" ht="12.75">
      <c r="B49" s="10"/>
      <c r="F49" s="3"/>
      <c r="G49" s="3"/>
      <c r="L49" s="3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spans="2:18" ht="12.75">
      <c r="B58" s="11"/>
      <c r="C58" s="4"/>
      <c r="D58" s="4"/>
      <c r="E58" s="4"/>
      <c r="F58" s="4"/>
      <c r="G58" s="4"/>
      <c r="H58" s="17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ht="12.75">
      <c r="B59" s="11"/>
      <c r="C59" s="4"/>
      <c r="D59" s="4"/>
      <c r="E59" s="4"/>
      <c r="F59" s="4"/>
      <c r="G59" s="4"/>
      <c r="H59" s="17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ht="12.75">
      <c r="B60" s="11"/>
      <c r="C60" s="4"/>
      <c r="D60" s="4"/>
      <c r="E60" s="4"/>
      <c r="F60" s="4"/>
      <c r="G60" s="4"/>
      <c r="H60" s="17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4"/>
  <sheetViews>
    <sheetView workbookViewId="0" topLeftCell="A1">
      <selection activeCell="C30" sqref="C30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93" t="s">
        <v>121</v>
      </c>
      <c r="B3" s="93"/>
      <c r="C3" s="93"/>
      <c r="D3" s="93"/>
      <c r="E3" s="93"/>
      <c r="F3" s="93"/>
      <c r="G3" s="93"/>
      <c r="H3" s="93"/>
    </row>
    <row r="4" spans="1:8" ht="14.25">
      <c r="A4" s="34"/>
      <c r="B4" s="34"/>
      <c r="C4" s="36"/>
      <c r="D4" s="1"/>
      <c r="E4" s="1"/>
      <c r="F4" s="1"/>
      <c r="G4" s="34"/>
      <c r="H4" s="34"/>
    </row>
    <row r="5" spans="1:8" ht="45">
      <c r="A5" s="46" t="s">
        <v>0</v>
      </c>
      <c r="B5" s="46" t="s">
        <v>1</v>
      </c>
      <c r="C5" s="48" t="s">
        <v>51</v>
      </c>
      <c r="D5" s="45"/>
      <c r="E5" s="1"/>
      <c r="F5" s="1"/>
      <c r="G5" s="34"/>
      <c r="H5" s="34"/>
    </row>
    <row r="6" spans="1:8" ht="15">
      <c r="A6" s="37" t="s">
        <v>79</v>
      </c>
      <c r="B6" s="7" t="s">
        <v>6</v>
      </c>
      <c r="C6" s="8"/>
      <c r="D6" s="12"/>
      <c r="E6" s="1"/>
      <c r="F6" s="1"/>
      <c r="G6" s="34"/>
      <c r="H6" s="34"/>
    </row>
    <row r="7" spans="1:8" ht="15">
      <c r="A7" s="37" t="s">
        <v>52</v>
      </c>
      <c r="B7" s="7" t="s">
        <v>39</v>
      </c>
      <c r="C7" s="44"/>
      <c r="D7" s="12"/>
      <c r="E7" s="1"/>
      <c r="F7" s="1"/>
      <c r="G7" s="34"/>
      <c r="H7" s="34"/>
    </row>
    <row r="8" spans="1:8" ht="15">
      <c r="A8" s="37" t="s">
        <v>53</v>
      </c>
      <c r="B8" s="7" t="s">
        <v>8</v>
      </c>
      <c r="C8" s="44"/>
      <c r="D8" s="12"/>
      <c r="E8" s="1"/>
      <c r="F8" s="1"/>
      <c r="G8" s="34"/>
      <c r="H8" s="34"/>
    </row>
    <row r="9" spans="1:8" ht="15">
      <c r="A9" s="37" t="s">
        <v>54</v>
      </c>
      <c r="B9" s="7" t="s">
        <v>9</v>
      </c>
      <c r="C9" s="44"/>
      <c r="D9" s="12"/>
      <c r="E9" s="1"/>
      <c r="F9" s="1"/>
      <c r="G9" s="34"/>
      <c r="H9" s="34"/>
    </row>
    <row r="10" spans="1:8" ht="15">
      <c r="A10" s="37" t="s">
        <v>55</v>
      </c>
      <c r="B10" s="7" t="s">
        <v>10</v>
      </c>
      <c r="C10" s="44"/>
      <c r="D10" s="12"/>
      <c r="E10" s="1"/>
      <c r="F10" s="1"/>
      <c r="G10" s="34"/>
      <c r="H10" s="34"/>
    </row>
    <row r="11" spans="1:8" ht="15">
      <c r="A11" s="37" t="s">
        <v>56</v>
      </c>
      <c r="B11" s="7" t="s">
        <v>11</v>
      </c>
      <c r="C11" s="44"/>
      <c r="D11" s="12"/>
      <c r="E11" s="1"/>
      <c r="F11" s="1"/>
      <c r="G11" s="34"/>
      <c r="H11" s="34"/>
    </row>
    <row r="12" spans="1:8" ht="15">
      <c r="A12" s="37" t="s">
        <v>57</v>
      </c>
      <c r="B12" s="7" t="s">
        <v>12</v>
      </c>
      <c r="C12" s="44"/>
      <c r="D12" s="12"/>
      <c r="E12" s="1"/>
      <c r="F12" s="1"/>
      <c r="G12" s="34"/>
      <c r="H12" s="34"/>
    </row>
    <row r="13" spans="1:8" ht="15">
      <c r="A13" s="37" t="s">
        <v>58</v>
      </c>
      <c r="B13" s="7" t="s">
        <v>13</v>
      </c>
      <c r="C13" s="44"/>
      <c r="D13" s="12"/>
      <c r="E13" s="1"/>
      <c r="F13" s="1"/>
      <c r="G13" s="34"/>
      <c r="H13" s="34"/>
    </row>
    <row r="14" spans="1:8" ht="15">
      <c r="A14" s="37" t="s">
        <v>59</v>
      </c>
      <c r="B14" s="7" t="s">
        <v>111</v>
      </c>
      <c r="C14" s="44"/>
      <c r="D14" s="12"/>
      <c r="E14" s="1"/>
      <c r="F14" s="1"/>
      <c r="G14" s="34"/>
      <c r="H14" s="34"/>
    </row>
    <row r="15" spans="1:8" ht="15">
      <c r="A15" s="37" t="s">
        <v>60</v>
      </c>
      <c r="B15" s="7" t="s">
        <v>14</v>
      </c>
      <c r="C15" s="8"/>
      <c r="D15" s="12"/>
      <c r="E15" s="1"/>
      <c r="F15" s="1"/>
      <c r="G15" s="34"/>
      <c r="H15" s="34"/>
    </row>
    <row r="16" spans="1:8" ht="15">
      <c r="A16" s="37" t="s">
        <v>61</v>
      </c>
      <c r="B16" s="7" t="s">
        <v>15</v>
      </c>
      <c r="C16" s="44"/>
      <c r="D16" s="12"/>
      <c r="E16" s="1"/>
      <c r="F16" s="1"/>
      <c r="G16" s="34"/>
      <c r="H16" s="34"/>
    </row>
    <row r="17" spans="1:8" ht="15">
      <c r="A17" s="37" t="s">
        <v>62</v>
      </c>
      <c r="B17" s="7" t="s">
        <v>40</v>
      </c>
      <c r="C17" s="44"/>
      <c r="D17" s="12"/>
      <c r="E17" s="1"/>
      <c r="F17" s="1"/>
      <c r="G17" s="34"/>
      <c r="H17" s="34"/>
    </row>
    <row r="18" spans="1:8" ht="15">
      <c r="A18" s="37" t="s">
        <v>63</v>
      </c>
      <c r="B18" s="7" t="s">
        <v>17</v>
      </c>
      <c r="C18" s="44"/>
      <c r="D18" s="12"/>
      <c r="E18" s="1"/>
      <c r="F18" s="1"/>
      <c r="G18" s="34"/>
      <c r="H18" s="34"/>
    </row>
    <row r="19" spans="1:8" ht="15">
      <c r="A19" s="37" t="s">
        <v>64</v>
      </c>
      <c r="B19" s="7" t="s">
        <v>18</v>
      </c>
      <c r="C19" s="44"/>
      <c r="D19" s="12"/>
      <c r="E19" s="1"/>
      <c r="F19" s="1"/>
      <c r="G19" s="34"/>
      <c r="H19" s="34"/>
    </row>
    <row r="20" spans="1:8" ht="15">
      <c r="A20" s="37" t="s">
        <v>65</v>
      </c>
      <c r="B20" s="7" t="s">
        <v>19</v>
      </c>
      <c r="C20" s="8">
        <v>439.43</v>
      </c>
      <c r="D20" s="12"/>
      <c r="E20" s="1"/>
      <c r="F20" s="1"/>
      <c r="G20" s="34"/>
      <c r="H20" s="34"/>
    </row>
    <row r="21" spans="1:8" ht="15">
      <c r="A21" s="37" t="s">
        <v>66</v>
      </c>
      <c r="B21" s="7" t="s">
        <v>20</v>
      </c>
      <c r="C21" s="44"/>
      <c r="D21" s="12"/>
      <c r="E21" s="1"/>
      <c r="F21" s="1"/>
      <c r="G21" s="34"/>
      <c r="H21" s="34"/>
    </row>
    <row r="22" spans="1:8" ht="15">
      <c r="A22" s="37" t="s">
        <v>67</v>
      </c>
      <c r="B22" s="7" t="s">
        <v>21</v>
      </c>
      <c r="C22" s="44"/>
      <c r="D22" s="12"/>
      <c r="E22" s="1"/>
      <c r="F22" s="1"/>
      <c r="G22" s="34"/>
      <c r="H22" s="34"/>
    </row>
    <row r="23" spans="1:8" ht="15">
      <c r="A23" s="37" t="s">
        <v>68</v>
      </c>
      <c r="B23" s="7" t="s">
        <v>22</v>
      </c>
      <c r="C23" s="44"/>
      <c r="D23" s="12"/>
      <c r="E23" s="1"/>
      <c r="F23" s="1"/>
      <c r="G23" s="34"/>
      <c r="H23" s="34"/>
    </row>
    <row r="24" spans="1:8" ht="15">
      <c r="A24" s="37" t="s">
        <v>69</v>
      </c>
      <c r="B24" s="7" t="s">
        <v>23</v>
      </c>
      <c r="C24" s="44"/>
      <c r="D24" s="12"/>
      <c r="E24" s="1"/>
      <c r="F24" s="1"/>
      <c r="G24" s="34"/>
      <c r="H24" s="34"/>
    </row>
    <row r="25" spans="1:8" ht="15">
      <c r="A25" s="37" t="s">
        <v>70</v>
      </c>
      <c r="B25" s="7" t="s">
        <v>24</v>
      </c>
      <c r="C25" s="44"/>
      <c r="D25" s="12"/>
      <c r="E25" s="1"/>
      <c r="F25" s="1"/>
      <c r="G25" s="34"/>
      <c r="H25" s="34"/>
    </row>
    <row r="26" spans="1:8" ht="15">
      <c r="A26" s="37" t="s">
        <v>71</v>
      </c>
      <c r="B26" s="7" t="s">
        <v>25</v>
      </c>
      <c r="C26" s="44"/>
      <c r="D26" s="12"/>
      <c r="E26" s="1"/>
      <c r="F26" s="1"/>
      <c r="G26" s="34"/>
      <c r="H26" s="34"/>
    </row>
    <row r="27" spans="1:8" ht="15">
      <c r="A27" s="37" t="s">
        <v>72</v>
      </c>
      <c r="B27" s="7" t="s">
        <v>26</v>
      </c>
      <c r="C27" s="44"/>
      <c r="D27" s="12"/>
      <c r="E27" s="1"/>
      <c r="F27" s="1"/>
      <c r="G27" s="34"/>
      <c r="H27" s="34"/>
    </row>
    <row r="28" spans="1:8" ht="15">
      <c r="A28" s="37" t="s">
        <v>73</v>
      </c>
      <c r="B28" s="7" t="s">
        <v>27</v>
      </c>
      <c r="C28" s="44"/>
      <c r="D28" s="12"/>
      <c r="E28" s="1"/>
      <c r="F28" s="1"/>
      <c r="G28" s="34"/>
      <c r="H28" s="34"/>
    </row>
    <row r="29" spans="1:8" ht="15">
      <c r="A29" s="37" t="s">
        <v>74</v>
      </c>
      <c r="B29" s="7" t="s">
        <v>28</v>
      </c>
      <c r="C29" s="8">
        <v>439.42</v>
      </c>
      <c r="D29" s="12"/>
      <c r="E29" s="1"/>
      <c r="F29" s="1"/>
      <c r="G29" s="34"/>
      <c r="H29" s="34"/>
    </row>
    <row r="30" spans="1:8" ht="15">
      <c r="A30" s="37" t="s">
        <v>75</v>
      </c>
      <c r="B30" s="7" t="s">
        <v>29</v>
      </c>
      <c r="C30" s="44"/>
      <c r="D30" s="12"/>
      <c r="E30" s="1"/>
      <c r="F30" s="1"/>
      <c r="G30" s="34"/>
      <c r="H30" s="34"/>
    </row>
    <row r="31" spans="1:8" ht="15">
      <c r="A31" s="37" t="s">
        <v>76</v>
      </c>
      <c r="B31" s="7" t="s">
        <v>30</v>
      </c>
      <c r="C31" s="44"/>
      <c r="D31" s="12"/>
      <c r="E31" s="1"/>
      <c r="F31" s="1"/>
      <c r="G31" s="34"/>
      <c r="H31" s="34"/>
    </row>
    <row r="32" spans="1:8" ht="15">
      <c r="A32" s="37" t="s">
        <v>77</v>
      </c>
      <c r="B32" s="7" t="s">
        <v>31</v>
      </c>
      <c r="C32" s="44"/>
      <c r="D32" s="12"/>
      <c r="E32" s="1"/>
      <c r="F32" s="1"/>
      <c r="G32" s="34"/>
      <c r="H32" s="34"/>
    </row>
    <row r="33" spans="1:8" ht="15">
      <c r="A33" s="37" t="s">
        <v>78</v>
      </c>
      <c r="B33" s="7" t="s">
        <v>32</v>
      </c>
      <c r="C33" s="44"/>
      <c r="D33" s="12"/>
      <c r="E33" s="1"/>
      <c r="F33" s="1"/>
      <c r="G33" s="34"/>
      <c r="H33" s="34"/>
    </row>
    <row r="34" spans="1:8" ht="15">
      <c r="A34" s="37" t="s">
        <v>80</v>
      </c>
      <c r="B34" s="7" t="s">
        <v>33</v>
      </c>
      <c r="C34" s="44"/>
      <c r="D34" s="12"/>
      <c r="E34" s="1"/>
      <c r="F34" s="1"/>
      <c r="G34" s="34"/>
      <c r="H34" s="34"/>
    </row>
    <row r="35" spans="1:8" ht="15">
      <c r="A35" s="37" t="s">
        <v>81</v>
      </c>
      <c r="B35" s="7" t="s">
        <v>34</v>
      </c>
      <c r="C35" s="44"/>
      <c r="D35" s="12"/>
      <c r="E35" s="1"/>
      <c r="F35" s="1"/>
      <c r="G35" s="34"/>
      <c r="H35" s="34"/>
    </row>
    <row r="36" spans="1:8" ht="15">
      <c r="A36" s="37" t="s">
        <v>82</v>
      </c>
      <c r="B36" s="7" t="s">
        <v>88</v>
      </c>
      <c r="C36" s="44"/>
      <c r="D36" s="12"/>
      <c r="E36" s="1"/>
      <c r="F36" s="1"/>
      <c r="G36" s="34"/>
      <c r="H36" s="34"/>
    </row>
    <row r="37" spans="1:8" ht="15">
      <c r="A37" s="37" t="s">
        <v>83</v>
      </c>
      <c r="B37" s="7" t="s">
        <v>89</v>
      </c>
      <c r="C37" s="44"/>
      <c r="D37" s="12"/>
      <c r="E37" s="1"/>
      <c r="F37" s="1"/>
      <c r="G37" s="34"/>
      <c r="H37" s="34"/>
    </row>
    <row r="38" spans="1:8" ht="15">
      <c r="A38" s="37" t="s">
        <v>84</v>
      </c>
      <c r="B38" s="7" t="s">
        <v>90</v>
      </c>
      <c r="C38" s="44"/>
      <c r="D38" s="12"/>
      <c r="E38" s="1"/>
      <c r="F38" s="1"/>
      <c r="G38" s="34"/>
      <c r="H38" s="34"/>
    </row>
    <row r="39" spans="1:8" ht="15">
      <c r="A39" s="37" t="s">
        <v>85</v>
      </c>
      <c r="B39" s="7" t="s">
        <v>93</v>
      </c>
      <c r="C39" s="44"/>
      <c r="D39" s="12"/>
      <c r="E39" s="1"/>
      <c r="F39" s="1"/>
      <c r="G39" s="34"/>
      <c r="H39" s="34"/>
    </row>
    <row r="40" spans="1:8" ht="15">
      <c r="A40" s="37" t="s">
        <v>86</v>
      </c>
      <c r="B40" s="7" t="s">
        <v>94</v>
      </c>
      <c r="C40" s="44"/>
      <c r="D40" s="12"/>
      <c r="E40" s="1"/>
      <c r="F40" s="1"/>
      <c r="G40" s="34"/>
      <c r="H40" s="34"/>
    </row>
    <row r="41" spans="1:8" ht="15.75" thickBot="1">
      <c r="A41" s="37" t="s">
        <v>91</v>
      </c>
      <c r="B41" s="7" t="s">
        <v>98</v>
      </c>
      <c r="C41" s="69"/>
      <c r="D41" s="12"/>
      <c r="E41" s="1"/>
      <c r="F41" s="1"/>
      <c r="G41" s="34"/>
      <c r="H41" s="34"/>
    </row>
    <row r="42" spans="1:8" ht="15.75" thickBot="1">
      <c r="A42" s="51"/>
      <c r="B42" s="52" t="s">
        <v>35</v>
      </c>
      <c r="C42" s="53">
        <f>SUM(C6:C41)</f>
        <v>878.85</v>
      </c>
      <c r="D42" s="42"/>
      <c r="E42" s="1"/>
      <c r="F42" s="1"/>
      <c r="G42" s="34"/>
      <c r="H42" s="34"/>
    </row>
    <row r="43" spans="1:8" ht="14.25">
      <c r="A43" s="34"/>
      <c r="B43" s="34"/>
      <c r="C43" s="36"/>
      <c r="D43" s="1"/>
      <c r="E43" s="1"/>
      <c r="F43" s="1"/>
      <c r="G43" s="34"/>
      <c r="H43" s="34"/>
    </row>
    <row r="44" spans="1:8" ht="14.25">
      <c r="A44" s="34"/>
      <c r="B44" s="34"/>
      <c r="C44" s="36"/>
      <c r="D44" s="1"/>
      <c r="E44" s="1"/>
      <c r="F44" s="1"/>
      <c r="G44" s="34"/>
      <c r="H44" s="34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7">
      <selection activeCell="B52" sqref="B52"/>
    </sheetView>
  </sheetViews>
  <sheetFormatPr defaultColWidth="9.140625" defaultRowHeight="12.75"/>
  <cols>
    <col min="2" max="2" width="29.140625" style="0" customWidth="1"/>
    <col min="3" max="3" width="15.140625" style="0" customWidth="1"/>
  </cols>
  <sheetData>
    <row r="3" spans="1:9" ht="15">
      <c r="A3" s="86" t="s">
        <v>122</v>
      </c>
      <c r="B3" s="86"/>
      <c r="C3" s="86"/>
      <c r="D3" s="86"/>
      <c r="E3" s="86"/>
      <c r="F3" s="86"/>
      <c r="G3" s="86"/>
      <c r="H3" s="86"/>
      <c r="I3" s="86"/>
    </row>
    <row r="4" spans="1:9" ht="14.25">
      <c r="A4" s="34"/>
      <c r="B4" s="34"/>
      <c r="C4" s="36"/>
      <c r="D4" s="1"/>
      <c r="E4" s="1"/>
      <c r="F4" s="1"/>
      <c r="G4" s="1"/>
      <c r="H4" s="34"/>
      <c r="I4" s="34"/>
    </row>
    <row r="5" spans="1:9" ht="60">
      <c r="A5" s="46" t="s">
        <v>0</v>
      </c>
      <c r="B5" s="46" t="s">
        <v>1</v>
      </c>
      <c r="C5" s="48" t="s">
        <v>110</v>
      </c>
      <c r="D5" s="42"/>
      <c r="E5" s="12"/>
      <c r="F5" s="1"/>
      <c r="G5" s="1"/>
      <c r="H5" s="34"/>
      <c r="I5" s="34"/>
    </row>
    <row r="6" spans="1:9" ht="15">
      <c r="A6" s="37" t="s">
        <v>79</v>
      </c>
      <c r="B6" s="7" t="s">
        <v>6</v>
      </c>
      <c r="C6" s="8"/>
      <c r="D6" s="43"/>
      <c r="E6" s="12"/>
      <c r="F6" s="1"/>
      <c r="G6" s="1"/>
      <c r="H6" s="34"/>
      <c r="I6" s="34"/>
    </row>
    <row r="7" spans="1:9" ht="15">
      <c r="A7" s="37" t="s">
        <v>52</v>
      </c>
      <c r="B7" s="7" t="s">
        <v>39</v>
      </c>
      <c r="C7" s="8"/>
      <c r="D7" s="43"/>
      <c r="E7" s="12"/>
      <c r="F7" s="1"/>
      <c r="G7" s="1"/>
      <c r="H7" s="34"/>
      <c r="I7" s="34"/>
    </row>
    <row r="8" spans="1:9" ht="15">
      <c r="A8" s="37" t="s">
        <v>53</v>
      </c>
      <c r="B8" s="7" t="s">
        <v>8</v>
      </c>
      <c r="C8" s="8">
        <v>326.78</v>
      </c>
      <c r="D8" s="43"/>
      <c r="E8" s="12"/>
      <c r="F8" s="1"/>
      <c r="G8" s="1"/>
      <c r="H8" s="34"/>
      <c r="I8" s="34"/>
    </row>
    <row r="9" spans="1:9" ht="15">
      <c r="A9" s="37" t="s">
        <v>54</v>
      </c>
      <c r="B9" s="7" t="s">
        <v>9</v>
      </c>
      <c r="C9" s="8"/>
      <c r="D9" s="43"/>
      <c r="E9" s="12"/>
      <c r="F9" s="1"/>
      <c r="G9" s="1"/>
      <c r="H9" s="34"/>
      <c r="I9" s="34"/>
    </row>
    <row r="10" spans="1:9" ht="15">
      <c r="A10" s="37" t="s">
        <v>55</v>
      </c>
      <c r="B10" s="7" t="s">
        <v>10</v>
      </c>
      <c r="C10" s="8"/>
      <c r="D10" s="43"/>
      <c r="E10" s="12"/>
      <c r="F10" s="1"/>
      <c r="G10" s="1"/>
      <c r="H10" s="34"/>
      <c r="I10" s="34"/>
    </row>
    <row r="11" spans="1:9" ht="15">
      <c r="A11" s="37" t="s">
        <v>56</v>
      </c>
      <c r="B11" s="7" t="s">
        <v>11</v>
      </c>
      <c r="C11" s="8">
        <v>653.56</v>
      </c>
      <c r="D11" s="43"/>
      <c r="E11" s="12"/>
      <c r="F11" s="1"/>
      <c r="G11" s="1"/>
      <c r="H11" s="34"/>
      <c r="I11" s="34"/>
    </row>
    <row r="12" spans="1:9" ht="15">
      <c r="A12" s="37" t="s">
        <v>57</v>
      </c>
      <c r="B12" s="7" t="s">
        <v>12</v>
      </c>
      <c r="C12" s="8"/>
      <c r="D12" s="43"/>
      <c r="E12" s="12"/>
      <c r="F12" s="1"/>
      <c r="G12" s="1"/>
      <c r="H12" s="34"/>
      <c r="I12" s="34"/>
    </row>
    <row r="13" spans="1:9" ht="15">
      <c r="A13" s="37" t="s">
        <v>58</v>
      </c>
      <c r="B13" s="7" t="s">
        <v>13</v>
      </c>
      <c r="C13" s="8">
        <v>1633.9</v>
      </c>
      <c r="D13" s="43"/>
      <c r="E13" s="12"/>
      <c r="F13" s="1"/>
      <c r="G13" s="1"/>
      <c r="H13" s="34"/>
      <c r="I13" s="34"/>
    </row>
    <row r="14" spans="1:9" ht="15">
      <c r="A14" s="37" t="s">
        <v>59</v>
      </c>
      <c r="B14" s="7" t="s">
        <v>111</v>
      </c>
      <c r="C14" s="8">
        <v>1960.68</v>
      </c>
      <c r="D14" s="43"/>
      <c r="E14" s="12"/>
      <c r="F14" s="1"/>
      <c r="G14" s="1"/>
      <c r="H14" s="34"/>
      <c r="I14" s="34"/>
    </row>
    <row r="15" spans="1:9" ht="15">
      <c r="A15" s="37" t="s">
        <v>60</v>
      </c>
      <c r="B15" s="7" t="s">
        <v>14</v>
      </c>
      <c r="C15" s="8"/>
      <c r="D15" s="43"/>
      <c r="E15" s="12"/>
      <c r="F15" s="1"/>
      <c r="G15" s="1"/>
      <c r="H15" s="34"/>
      <c r="I15" s="34"/>
    </row>
    <row r="16" spans="1:9" ht="15">
      <c r="A16" s="37" t="s">
        <v>61</v>
      </c>
      <c r="B16" s="7" t="s">
        <v>15</v>
      </c>
      <c r="C16" s="8">
        <v>326.78</v>
      </c>
      <c r="D16" s="43"/>
      <c r="E16" s="12"/>
      <c r="F16" s="1"/>
      <c r="G16" s="1"/>
      <c r="H16" s="34"/>
      <c r="I16" s="34"/>
    </row>
    <row r="17" spans="1:9" ht="15">
      <c r="A17" s="37" t="s">
        <v>62</v>
      </c>
      <c r="B17" s="7" t="s">
        <v>40</v>
      </c>
      <c r="C17" s="8">
        <v>980.34</v>
      </c>
      <c r="D17" s="43"/>
      <c r="E17" s="12"/>
      <c r="F17" s="1"/>
      <c r="G17" s="1"/>
      <c r="H17" s="34"/>
      <c r="I17" s="34"/>
    </row>
    <row r="18" spans="1:9" ht="15">
      <c r="A18" s="37" t="s">
        <v>63</v>
      </c>
      <c r="B18" s="7" t="s">
        <v>17</v>
      </c>
      <c r="C18" s="8">
        <v>1307.12</v>
      </c>
      <c r="D18" s="43"/>
      <c r="E18" s="12"/>
      <c r="F18" s="1"/>
      <c r="G18" s="1"/>
      <c r="H18" s="34"/>
      <c r="I18" s="34"/>
    </row>
    <row r="19" spans="1:9" ht="15">
      <c r="A19" s="37" t="s">
        <v>64</v>
      </c>
      <c r="B19" s="7" t="s">
        <v>18</v>
      </c>
      <c r="C19" s="8">
        <v>653.56</v>
      </c>
      <c r="D19" s="43"/>
      <c r="E19" s="12"/>
      <c r="F19" s="1"/>
      <c r="G19" s="1"/>
      <c r="H19" s="34"/>
      <c r="I19" s="34"/>
    </row>
    <row r="20" spans="1:9" ht="15">
      <c r="A20" s="37" t="s">
        <v>65</v>
      </c>
      <c r="B20" s="7" t="s">
        <v>19</v>
      </c>
      <c r="C20" s="8">
        <v>653.56</v>
      </c>
      <c r="D20" s="43"/>
      <c r="E20" s="12"/>
      <c r="F20" s="1"/>
      <c r="G20" s="1"/>
      <c r="H20" s="34"/>
      <c r="I20" s="34"/>
    </row>
    <row r="21" spans="1:9" ht="15">
      <c r="A21" s="37" t="s">
        <v>66</v>
      </c>
      <c r="B21" s="7" t="s">
        <v>20</v>
      </c>
      <c r="C21" s="8">
        <v>326.78</v>
      </c>
      <c r="D21" s="43"/>
      <c r="E21" s="12"/>
      <c r="F21" s="1"/>
      <c r="G21" s="1"/>
      <c r="H21" s="34"/>
      <c r="I21" s="34"/>
    </row>
    <row r="22" spans="1:9" ht="15">
      <c r="A22" s="37" t="s">
        <v>67</v>
      </c>
      <c r="B22" s="7" t="s">
        <v>21</v>
      </c>
      <c r="C22" s="8"/>
      <c r="D22" s="43"/>
      <c r="E22" s="12"/>
      <c r="F22" s="1"/>
      <c r="G22" s="1"/>
      <c r="H22" s="34"/>
      <c r="I22" s="34"/>
    </row>
    <row r="23" spans="1:9" ht="15">
      <c r="A23" s="37" t="s">
        <v>68</v>
      </c>
      <c r="B23" s="7" t="s">
        <v>22</v>
      </c>
      <c r="C23" s="8"/>
      <c r="D23" s="43"/>
      <c r="E23" s="12"/>
      <c r="F23" s="1"/>
      <c r="G23" s="1"/>
      <c r="H23" s="34"/>
      <c r="I23" s="34"/>
    </row>
    <row r="24" spans="1:9" ht="15">
      <c r="A24" s="37" t="s">
        <v>69</v>
      </c>
      <c r="B24" s="7" t="s">
        <v>23</v>
      </c>
      <c r="C24" s="8"/>
      <c r="D24" s="43"/>
      <c r="E24" s="12"/>
      <c r="F24" s="1"/>
      <c r="G24" s="1"/>
      <c r="H24" s="34"/>
      <c r="I24" s="34"/>
    </row>
    <row r="25" spans="1:9" ht="15">
      <c r="A25" s="37" t="s">
        <v>70</v>
      </c>
      <c r="B25" s="7" t="s">
        <v>24</v>
      </c>
      <c r="C25" s="8">
        <v>1307.12</v>
      </c>
      <c r="D25" s="43"/>
      <c r="E25" s="12"/>
      <c r="F25" s="1"/>
      <c r="G25" s="1"/>
      <c r="H25" s="34"/>
      <c r="I25" s="34"/>
    </row>
    <row r="26" spans="1:9" ht="15">
      <c r="A26" s="37" t="s">
        <v>71</v>
      </c>
      <c r="B26" s="7" t="s">
        <v>25</v>
      </c>
      <c r="C26" s="8">
        <v>326.77</v>
      </c>
      <c r="D26" s="43"/>
      <c r="E26" s="12"/>
      <c r="F26" s="1"/>
      <c r="G26" s="1"/>
      <c r="H26" s="34"/>
      <c r="I26" s="34"/>
    </row>
    <row r="27" spans="1:9" ht="15">
      <c r="A27" s="37" t="s">
        <v>72</v>
      </c>
      <c r="B27" s="7" t="s">
        <v>26</v>
      </c>
      <c r="C27" s="8"/>
      <c r="D27" s="43"/>
      <c r="E27" s="12"/>
      <c r="F27" s="1"/>
      <c r="G27" s="1"/>
      <c r="H27" s="34"/>
      <c r="I27" s="34"/>
    </row>
    <row r="28" spans="1:9" ht="15">
      <c r="A28" s="37" t="s">
        <v>73</v>
      </c>
      <c r="B28" s="7" t="s">
        <v>27</v>
      </c>
      <c r="C28" s="8"/>
      <c r="D28" s="43"/>
      <c r="E28" s="12"/>
      <c r="F28" s="1"/>
      <c r="G28" s="1"/>
      <c r="H28" s="34"/>
      <c r="I28" s="34"/>
    </row>
    <row r="29" spans="1:9" ht="15">
      <c r="A29" s="37" t="s">
        <v>74</v>
      </c>
      <c r="B29" s="7" t="s">
        <v>28</v>
      </c>
      <c r="C29" s="8">
        <v>326.77</v>
      </c>
      <c r="D29" s="43"/>
      <c r="E29" s="12"/>
      <c r="F29" s="1"/>
      <c r="G29" s="1"/>
      <c r="H29" s="34"/>
      <c r="I29" s="34"/>
    </row>
    <row r="30" spans="1:9" ht="15">
      <c r="A30" s="37" t="s">
        <v>75</v>
      </c>
      <c r="B30" s="7" t="s">
        <v>29</v>
      </c>
      <c r="C30" s="8"/>
      <c r="D30" s="43"/>
      <c r="E30" s="12"/>
      <c r="F30" s="1"/>
      <c r="G30" s="1"/>
      <c r="H30" s="34"/>
      <c r="I30" s="34"/>
    </row>
    <row r="31" spans="1:9" ht="15">
      <c r="A31" s="37" t="s">
        <v>76</v>
      </c>
      <c r="B31" s="7" t="s">
        <v>30</v>
      </c>
      <c r="C31" s="8"/>
      <c r="D31" s="43"/>
      <c r="E31" s="12"/>
      <c r="F31" s="1"/>
      <c r="G31" s="1"/>
      <c r="H31" s="34"/>
      <c r="I31" s="34"/>
    </row>
    <row r="32" spans="1:9" ht="15">
      <c r="A32" s="37" t="s">
        <v>77</v>
      </c>
      <c r="B32" s="7" t="s">
        <v>31</v>
      </c>
      <c r="C32" s="8">
        <v>326.78</v>
      </c>
      <c r="D32" s="43"/>
      <c r="E32" s="12"/>
      <c r="F32" s="1"/>
      <c r="G32" s="1"/>
      <c r="H32" s="34"/>
      <c r="I32" s="34"/>
    </row>
    <row r="33" spans="1:9" ht="15">
      <c r="A33" s="37" t="s">
        <v>78</v>
      </c>
      <c r="B33" s="7" t="s">
        <v>32</v>
      </c>
      <c r="C33" s="8">
        <v>653.56</v>
      </c>
      <c r="D33" s="43"/>
      <c r="E33" s="12"/>
      <c r="F33" s="1"/>
      <c r="G33" s="1"/>
      <c r="H33" s="34"/>
      <c r="I33" s="34"/>
    </row>
    <row r="34" spans="1:9" ht="15">
      <c r="A34" s="37" t="s">
        <v>80</v>
      </c>
      <c r="B34" s="7" t="s">
        <v>33</v>
      </c>
      <c r="C34" s="8">
        <v>653.56</v>
      </c>
      <c r="D34" s="43"/>
      <c r="E34" s="12"/>
      <c r="F34" s="1"/>
      <c r="G34" s="1"/>
      <c r="H34" s="34"/>
      <c r="I34" s="34"/>
    </row>
    <row r="35" spans="1:9" ht="15">
      <c r="A35" s="37" t="s">
        <v>81</v>
      </c>
      <c r="B35" s="7" t="s">
        <v>34</v>
      </c>
      <c r="C35" s="8"/>
      <c r="D35" s="43"/>
      <c r="E35" s="12"/>
      <c r="F35" s="1"/>
      <c r="G35" s="1"/>
      <c r="H35" s="34"/>
      <c r="I35" s="34"/>
    </row>
    <row r="36" spans="1:9" ht="15">
      <c r="A36" s="37" t="s">
        <v>82</v>
      </c>
      <c r="B36" s="7" t="s">
        <v>87</v>
      </c>
      <c r="C36" s="8"/>
      <c r="D36" s="43"/>
      <c r="E36" s="12"/>
      <c r="F36" s="1"/>
      <c r="G36" s="1"/>
      <c r="H36" s="34"/>
      <c r="I36" s="34"/>
    </row>
    <row r="37" spans="1:9" ht="15">
      <c r="A37" s="37" t="s">
        <v>83</v>
      </c>
      <c r="B37" s="7" t="s">
        <v>89</v>
      </c>
      <c r="C37" s="8">
        <v>326.78</v>
      </c>
      <c r="D37" s="43"/>
      <c r="E37" s="12"/>
      <c r="F37" s="1"/>
      <c r="G37" s="1"/>
      <c r="H37" s="34"/>
      <c r="I37" s="34"/>
    </row>
    <row r="38" spans="1:9" ht="15">
      <c r="A38" s="37" t="s">
        <v>84</v>
      </c>
      <c r="B38" s="7" t="s">
        <v>90</v>
      </c>
      <c r="C38" s="8">
        <v>1307.12</v>
      </c>
      <c r="D38" s="43"/>
      <c r="E38" s="12"/>
      <c r="F38" s="1"/>
      <c r="G38" s="1"/>
      <c r="H38" s="34"/>
      <c r="I38" s="34"/>
    </row>
    <row r="39" spans="1:9" ht="15">
      <c r="A39" s="37" t="s">
        <v>85</v>
      </c>
      <c r="B39" s="7" t="s">
        <v>93</v>
      </c>
      <c r="C39" s="8"/>
      <c r="D39" s="43"/>
      <c r="E39" s="12"/>
      <c r="F39" s="1"/>
      <c r="G39" s="1"/>
      <c r="H39" s="34"/>
      <c r="I39" s="34"/>
    </row>
    <row r="40" spans="1:9" ht="15">
      <c r="A40" s="37" t="s">
        <v>86</v>
      </c>
      <c r="B40" s="55" t="s">
        <v>94</v>
      </c>
      <c r="C40" s="8"/>
      <c r="D40" s="43"/>
      <c r="E40" s="12"/>
      <c r="F40" s="1"/>
      <c r="G40" s="1"/>
      <c r="H40" s="34"/>
      <c r="I40" s="34"/>
    </row>
    <row r="41" spans="1:9" ht="15.75" thickBot="1">
      <c r="A41" s="37" t="s">
        <v>91</v>
      </c>
      <c r="B41" s="55" t="s">
        <v>98</v>
      </c>
      <c r="C41" s="54"/>
      <c r="D41" s="43"/>
      <c r="E41" s="12"/>
      <c r="F41" s="1"/>
      <c r="G41" s="1"/>
      <c r="H41" s="34"/>
      <c r="I41" s="34"/>
    </row>
    <row r="42" spans="1:9" ht="15.75" thickBot="1">
      <c r="A42" s="51"/>
      <c r="B42" s="52" t="s">
        <v>35</v>
      </c>
      <c r="C42" s="53">
        <f>SUM(C6:C41)</f>
        <v>14051.52</v>
      </c>
      <c r="D42" s="12"/>
      <c r="E42" s="12"/>
      <c r="F42" s="1"/>
      <c r="G42" s="1"/>
      <c r="H42" s="34"/>
      <c r="I42" s="34"/>
    </row>
    <row r="43" spans="1:9" ht="14.25">
      <c r="A43" s="34"/>
      <c r="B43" s="34"/>
      <c r="C43" s="36"/>
      <c r="D43" s="1"/>
      <c r="E43" s="1"/>
      <c r="F43" s="1"/>
      <c r="G43" s="1"/>
      <c r="H43" s="34"/>
      <c r="I43" s="34"/>
    </row>
    <row r="44" spans="1:9" ht="14.25">
      <c r="A44" s="34"/>
      <c r="B44" s="34"/>
      <c r="C44" s="36"/>
      <c r="D44" s="1"/>
      <c r="E44" s="1"/>
      <c r="F44" s="1"/>
      <c r="G44" s="1"/>
      <c r="H44" s="34"/>
      <c r="I44" s="34"/>
    </row>
    <row r="45" spans="1:9" ht="14.2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4.25">
      <c r="A46" s="34"/>
      <c r="B46" s="34"/>
      <c r="C46" s="34"/>
      <c r="D46" s="34"/>
      <c r="E46" s="34"/>
      <c r="F46" s="34"/>
      <c r="G46" s="34"/>
      <c r="H46" s="34"/>
      <c r="I46" s="34"/>
    </row>
  </sheetData>
  <printOptions/>
  <pageMargins left="0.75" right="0.75" top="1" bottom="1" header="0.5" footer="0.5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4"/>
  <sheetViews>
    <sheetView workbookViewId="0" topLeftCell="A1">
      <selection activeCell="D21" sqref="D21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6" ht="15">
      <c r="A3" s="96" t="s">
        <v>123</v>
      </c>
      <c r="B3" s="96"/>
      <c r="C3" s="96"/>
      <c r="D3" s="96"/>
      <c r="E3" s="96"/>
      <c r="F3" s="96"/>
    </row>
    <row r="4" spans="1:6" ht="14.25">
      <c r="A4" s="95"/>
      <c r="B4" s="95"/>
      <c r="C4" s="95"/>
      <c r="D4" s="40"/>
      <c r="E4" s="34"/>
      <c r="F4" s="34"/>
    </row>
    <row r="5" spans="1:6" ht="45">
      <c r="A5" s="46" t="s">
        <v>0</v>
      </c>
      <c r="B5" s="46" t="s">
        <v>1</v>
      </c>
      <c r="C5" s="48" t="s">
        <v>96</v>
      </c>
      <c r="D5" s="48" t="s">
        <v>97</v>
      </c>
      <c r="E5" s="34"/>
      <c r="F5" s="34"/>
    </row>
    <row r="6" spans="1:12" ht="15">
      <c r="A6" s="37" t="s">
        <v>79</v>
      </c>
      <c r="B6" s="7" t="s">
        <v>6</v>
      </c>
      <c r="C6" s="8"/>
      <c r="D6" s="6"/>
      <c r="E6" s="34"/>
      <c r="F6" s="34"/>
      <c r="G6" s="3"/>
      <c r="H6" s="3"/>
      <c r="I6" s="3"/>
      <c r="J6" s="3"/>
      <c r="K6" s="3"/>
      <c r="L6" s="3"/>
    </row>
    <row r="7" spans="1:12" ht="15">
      <c r="A7" s="37" t="s">
        <v>52</v>
      </c>
      <c r="B7" s="7" t="s">
        <v>39</v>
      </c>
      <c r="C7" s="44"/>
      <c r="D7" s="6"/>
      <c r="E7" s="34"/>
      <c r="F7" s="34"/>
      <c r="G7" s="3"/>
      <c r="H7" s="3"/>
      <c r="I7" s="3"/>
      <c r="J7" s="3"/>
      <c r="K7" s="3"/>
      <c r="L7" s="3"/>
    </row>
    <row r="8" spans="1:12" ht="15">
      <c r="A8" s="37" t="s">
        <v>53</v>
      </c>
      <c r="B8" s="7" t="s">
        <v>8</v>
      </c>
      <c r="C8" s="8"/>
      <c r="D8" s="6"/>
      <c r="E8" s="34"/>
      <c r="F8" s="34"/>
      <c r="G8" s="3"/>
      <c r="H8" s="3"/>
      <c r="I8" s="3"/>
      <c r="J8" s="3"/>
      <c r="K8" s="3"/>
      <c r="L8" s="3"/>
    </row>
    <row r="9" spans="1:12" ht="15">
      <c r="A9" s="37" t="s">
        <v>54</v>
      </c>
      <c r="B9" s="7" t="s">
        <v>9</v>
      </c>
      <c r="C9" s="8"/>
      <c r="D9" s="6"/>
      <c r="E9" s="34"/>
      <c r="F9" s="34"/>
      <c r="G9" s="3"/>
      <c r="H9" s="3"/>
      <c r="I9" s="3"/>
      <c r="J9" s="3"/>
      <c r="K9" s="3"/>
      <c r="L9" s="3"/>
    </row>
    <row r="10" spans="1:12" ht="15">
      <c r="A10" s="37" t="s">
        <v>55</v>
      </c>
      <c r="B10" s="7" t="s">
        <v>10</v>
      </c>
      <c r="C10" s="8"/>
      <c r="D10" s="6"/>
      <c r="E10" s="34"/>
      <c r="F10" s="34"/>
      <c r="G10" s="3"/>
      <c r="H10" s="3"/>
      <c r="I10" s="3"/>
      <c r="J10" s="3"/>
      <c r="K10" s="3"/>
      <c r="L10" s="3"/>
    </row>
    <row r="11" spans="1:12" ht="15">
      <c r="A11" s="37" t="s">
        <v>56</v>
      </c>
      <c r="B11" s="7" t="s">
        <v>11</v>
      </c>
      <c r="C11" s="8"/>
      <c r="D11" s="6"/>
      <c r="E11" s="34"/>
      <c r="F11" s="34"/>
      <c r="G11" s="3"/>
      <c r="H11" s="3"/>
      <c r="I11" s="3"/>
      <c r="J11" s="3"/>
      <c r="K11" s="3"/>
      <c r="L11" s="3"/>
    </row>
    <row r="12" spans="1:12" ht="15">
      <c r="A12" s="37" t="s">
        <v>57</v>
      </c>
      <c r="B12" s="7" t="s">
        <v>12</v>
      </c>
      <c r="C12" s="8"/>
      <c r="D12" s="6"/>
      <c r="E12" s="34"/>
      <c r="F12" s="34"/>
      <c r="G12" s="3"/>
      <c r="H12" s="3"/>
      <c r="I12" s="3"/>
      <c r="J12" s="3"/>
      <c r="K12" s="3"/>
      <c r="L12" s="3"/>
    </row>
    <row r="13" spans="1:12" ht="15">
      <c r="A13" s="37" t="s">
        <v>58</v>
      </c>
      <c r="B13" s="7" t="s">
        <v>13</v>
      </c>
      <c r="C13" s="8"/>
      <c r="D13" s="6"/>
      <c r="E13" s="34"/>
      <c r="F13" s="34"/>
      <c r="G13" s="3"/>
      <c r="H13" s="3"/>
      <c r="I13" s="3"/>
      <c r="J13" s="3"/>
      <c r="K13" s="3"/>
      <c r="L13" s="3"/>
    </row>
    <row r="14" spans="1:12" ht="15">
      <c r="A14" s="37" t="s">
        <v>59</v>
      </c>
      <c r="B14" s="7" t="s">
        <v>111</v>
      </c>
      <c r="C14" s="8"/>
      <c r="D14" s="7"/>
      <c r="E14" s="34"/>
      <c r="F14" s="34"/>
      <c r="G14" s="3"/>
      <c r="H14" s="3"/>
      <c r="I14" s="3"/>
      <c r="J14" s="3"/>
      <c r="K14" s="3"/>
      <c r="L14" s="3"/>
    </row>
    <row r="15" spans="1:12" ht="15">
      <c r="A15" s="37" t="s">
        <v>60</v>
      </c>
      <c r="B15" s="7" t="s">
        <v>14</v>
      </c>
      <c r="C15" s="8"/>
      <c r="D15" s="6"/>
      <c r="E15" s="34"/>
      <c r="F15" s="34"/>
      <c r="G15" s="3"/>
      <c r="H15" s="3"/>
      <c r="I15" s="3"/>
      <c r="J15" s="3"/>
      <c r="K15" s="3"/>
      <c r="L15" s="3"/>
    </row>
    <row r="16" spans="1:12" ht="15">
      <c r="A16" s="37" t="s">
        <v>61</v>
      </c>
      <c r="B16" s="7" t="s">
        <v>15</v>
      </c>
      <c r="C16" s="8">
        <v>6599.34</v>
      </c>
      <c r="D16" s="6"/>
      <c r="E16" s="34"/>
      <c r="F16" s="34"/>
      <c r="G16" s="3"/>
      <c r="H16" s="3"/>
      <c r="I16" s="3"/>
      <c r="J16" s="3"/>
      <c r="K16" s="3"/>
      <c r="L16" s="3"/>
    </row>
    <row r="17" spans="1:12" ht="15">
      <c r="A17" s="37" t="s">
        <v>62</v>
      </c>
      <c r="B17" s="7" t="s">
        <v>40</v>
      </c>
      <c r="C17" s="8"/>
      <c r="D17" s="6"/>
      <c r="E17" s="34"/>
      <c r="F17" s="34"/>
      <c r="G17" s="3"/>
      <c r="H17" s="3"/>
      <c r="I17" s="3"/>
      <c r="J17" s="3"/>
      <c r="K17" s="3"/>
      <c r="L17" s="3"/>
    </row>
    <row r="18" spans="1:12" ht="15">
      <c r="A18" s="37" t="s">
        <v>63</v>
      </c>
      <c r="B18" s="7" t="s">
        <v>17</v>
      </c>
      <c r="C18" s="8"/>
      <c r="D18" s="6"/>
      <c r="E18" s="34"/>
      <c r="F18" s="34"/>
      <c r="G18" s="3"/>
      <c r="H18" s="3"/>
      <c r="I18" s="3"/>
      <c r="J18" s="3"/>
      <c r="K18" s="3"/>
      <c r="L18" s="3"/>
    </row>
    <row r="19" spans="1:12" ht="15">
      <c r="A19" s="37" t="s">
        <v>64</v>
      </c>
      <c r="B19" s="7" t="s">
        <v>18</v>
      </c>
      <c r="C19" s="8"/>
      <c r="D19" s="6"/>
      <c r="E19" s="34"/>
      <c r="F19" s="34"/>
      <c r="G19" s="3"/>
      <c r="H19" s="3"/>
      <c r="I19" s="3"/>
      <c r="J19" s="3"/>
      <c r="K19" s="3"/>
      <c r="L19" s="3"/>
    </row>
    <row r="20" spans="1:12" ht="15">
      <c r="A20" s="37" t="s">
        <v>65</v>
      </c>
      <c r="B20" s="7" t="s">
        <v>19</v>
      </c>
      <c r="C20" s="8">
        <v>3272.79</v>
      </c>
      <c r="D20" s="7">
        <v>12785.66</v>
      </c>
      <c r="E20" s="34"/>
      <c r="F20" s="34"/>
      <c r="G20" s="3"/>
      <c r="H20" s="3"/>
      <c r="I20" s="3"/>
      <c r="J20" s="3"/>
      <c r="K20" s="3"/>
      <c r="L20" s="3"/>
    </row>
    <row r="21" spans="1:12" ht="15">
      <c r="A21" s="37" t="s">
        <v>66</v>
      </c>
      <c r="B21" s="7" t="s">
        <v>20</v>
      </c>
      <c r="C21" s="8"/>
      <c r="D21" s="6"/>
      <c r="E21" s="34"/>
      <c r="F21" s="34"/>
      <c r="G21" s="3"/>
      <c r="H21" s="3"/>
      <c r="I21" s="3"/>
      <c r="J21" s="3"/>
      <c r="K21" s="3"/>
      <c r="L21" s="3"/>
    </row>
    <row r="22" spans="1:12" ht="15">
      <c r="A22" s="37" t="s">
        <v>67</v>
      </c>
      <c r="B22" s="7" t="s">
        <v>21</v>
      </c>
      <c r="C22" s="8"/>
      <c r="D22" s="6"/>
      <c r="E22" s="34"/>
      <c r="F22" s="34"/>
      <c r="G22" s="3"/>
      <c r="H22" s="3"/>
      <c r="I22" s="3"/>
      <c r="J22" s="3"/>
      <c r="K22" s="3"/>
      <c r="L22" s="3"/>
    </row>
    <row r="23" spans="1:12" ht="15">
      <c r="A23" s="37" t="s">
        <v>68</v>
      </c>
      <c r="B23" s="7" t="s">
        <v>22</v>
      </c>
      <c r="C23" s="8"/>
      <c r="D23" s="6"/>
      <c r="E23" s="34"/>
      <c r="F23" s="34"/>
      <c r="G23" s="3"/>
      <c r="H23" s="3"/>
      <c r="I23" s="3"/>
      <c r="J23" s="3"/>
      <c r="K23" s="3"/>
      <c r="L23" s="3"/>
    </row>
    <row r="24" spans="1:12" ht="15">
      <c r="A24" s="37" t="s">
        <v>69</v>
      </c>
      <c r="B24" s="7" t="s">
        <v>23</v>
      </c>
      <c r="C24" s="8"/>
      <c r="D24" s="6"/>
      <c r="E24" s="34"/>
      <c r="F24" s="34"/>
      <c r="G24" s="3"/>
      <c r="H24" s="3"/>
      <c r="I24" s="3"/>
      <c r="J24" s="3"/>
      <c r="K24" s="3"/>
      <c r="L24" s="3"/>
    </row>
    <row r="25" spans="1:12" ht="15">
      <c r="A25" s="37" t="s">
        <v>70</v>
      </c>
      <c r="B25" s="7" t="s">
        <v>24</v>
      </c>
      <c r="C25" s="8"/>
      <c r="D25" s="6"/>
      <c r="E25" s="34"/>
      <c r="F25" s="34"/>
      <c r="G25" s="3"/>
      <c r="H25" s="3"/>
      <c r="I25" s="3"/>
      <c r="J25" s="3"/>
      <c r="K25" s="3"/>
      <c r="L25" s="3"/>
    </row>
    <row r="26" spans="1:12" ht="15">
      <c r="A26" s="37" t="s">
        <v>71</v>
      </c>
      <c r="B26" s="7" t="s">
        <v>25</v>
      </c>
      <c r="C26" s="8"/>
      <c r="D26" s="7">
        <v>12688.23</v>
      </c>
      <c r="E26" s="34"/>
      <c r="F26" s="34"/>
      <c r="G26" s="3"/>
      <c r="H26" s="3"/>
      <c r="I26" s="3"/>
      <c r="J26" s="3"/>
      <c r="K26" s="3"/>
      <c r="L26" s="3"/>
    </row>
    <row r="27" spans="1:12" ht="15">
      <c r="A27" s="37" t="s">
        <v>72</v>
      </c>
      <c r="B27" s="7" t="s">
        <v>26</v>
      </c>
      <c r="C27" s="8"/>
      <c r="D27" s="6"/>
      <c r="E27" s="34"/>
      <c r="F27" s="34"/>
      <c r="G27" s="3"/>
      <c r="H27" s="3"/>
      <c r="I27" s="3"/>
      <c r="J27" s="3"/>
      <c r="K27" s="3"/>
      <c r="L27" s="3"/>
    </row>
    <row r="28" spans="1:12" ht="15">
      <c r="A28" s="37" t="s">
        <v>73</v>
      </c>
      <c r="B28" s="7" t="s">
        <v>27</v>
      </c>
      <c r="C28" s="8"/>
      <c r="D28" s="6"/>
      <c r="E28" s="34"/>
      <c r="F28" s="34"/>
      <c r="G28" s="3"/>
      <c r="H28" s="3"/>
      <c r="I28" s="3"/>
      <c r="J28" s="3"/>
      <c r="K28" s="3"/>
      <c r="L28" s="3"/>
    </row>
    <row r="29" spans="1:12" ht="15">
      <c r="A29" s="37" t="s">
        <v>74</v>
      </c>
      <c r="B29" s="7" t="s">
        <v>28</v>
      </c>
      <c r="C29" s="8">
        <v>337.68</v>
      </c>
      <c r="D29" s="7"/>
      <c r="E29" s="34"/>
      <c r="F29" s="34"/>
      <c r="G29" s="3"/>
      <c r="H29" s="3"/>
      <c r="I29" s="3"/>
      <c r="J29" s="3"/>
      <c r="K29" s="3"/>
      <c r="L29" s="3"/>
    </row>
    <row r="30" spans="1:12" ht="15">
      <c r="A30" s="37" t="s">
        <v>75</v>
      </c>
      <c r="B30" s="7" t="s">
        <v>29</v>
      </c>
      <c r="C30" s="8"/>
      <c r="D30" s="6"/>
      <c r="E30" s="34"/>
      <c r="F30" s="34"/>
      <c r="G30" s="3"/>
      <c r="H30" s="3"/>
      <c r="I30" s="3"/>
      <c r="J30" s="3"/>
      <c r="K30" s="3"/>
      <c r="L30" s="3"/>
    </row>
    <row r="31" spans="1:12" ht="15">
      <c r="A31" s="37" t="s">
        <v>76</v>
      </c>
      <c r="B31" s="7" t="s">
        <v>30</v>
      </c>
      <c r="C31" s="8"/>
      <c r="D31" s="6"/>
      <c r="E31" s="34"/>
      <c r="F31" s="34"/>
      <c r="G31" s="3"/>
      <c r="H31" s="3"/>
      <c r="I31" s="3"/>
      <c r="J31" s="3"/>
      <c r="K31" s="3"/>
      <c r="L31" s="3"/>
    </row>
    <row r="32" spans="1:12" ht="15">
      <c r="A32" s="37" t="s">
        <v>77</v>
      </c>
      <c r="B32" s="7" t="s">
        <v>31</v>
      </c>
      <c r="C32" s="8"/>
      <c r="D32" s="6"/>
      <c r="E32" s="34"/>
      <c r="F32" s="34"/>
      <c r="G32" s="3"/>
      <c r="H32" s="3"/>
      <c r="I32" s="3"/>
      <c r="J32" s="3"/>
      <c r="K32" s="3"/>
      <c r="L32" s="3"/>
    </row>
    <row r="33" spans="1:12" ht="15">
      <c r="A33" s="37" t="s">
        <v>78</v>
      </c>
      <c r="B33" s="7" t="s">
        <v>32</v>
      </c>
      <c r="C33" s="8"/>
      <c r="D33" s="7"/>
      <c r="E33" s="34"/>
      <c r="F33" s="34"/>
      <c r="G33" s="3"/>
      <c r="H33" s="3"/>
      <c r="I33" s="3"/>
      <c r="J33" s="3"/>
      <c r="K33" s="3"/>
      <c r="L33" s="3"/>
    </row>
    <row r="34" spans="1:12" ht="15">
      <c r="A34" s="37" t="s">
        <v>80</v>
      </c>
      <c r="B34" s="7" t="s">
        <v>33</v>
      </c>
      <c r="C34" s="8"/>
      <c r="D34" s="6"/>
      <c r="E34" s="34"/>
      <c r="F34" s="34"/>
      <c r="G34" s="3"/>
      <c r="H34" s="3"/>
      <c r="I34" s="3"/>
      <c r="J34" s="3"/>
      <c r="K34" s="3"/>
      <c r="L34" s="3"/>
    </row>
    <row r="35" spans="1:12" ht="15">
      <c r="A35" s="37" t="s">
        <v>81</v>
      </c>
      <c r="B35" s="7" t="s">
        <v>34</v>
      </c>
      <c r="C35" s="8"/>
      <c r="D35" s="6"/>
      <c r="E35" s="34"/>
      <c r="F35" s="34"/>
      <c r="G35" s="3"/>
      <c r="H35" s="3"/>
      <c r="I35" s="3"/>
      <c r="J35" s="3"/>
      <c r="K35" s="3"/>
      <c r="L35" s="3"/>
    </row>
    <row r="36" spans="1:12" ht="15">
      <c r="A36" s="37" t="s">
        <v>82</v>
      </c>
      <c r="B36" s="7" t="s">
        <v>87</v>
      </c>
      <c r="C36" s="8"/>
      <c r="D36" s="6"/>
      <c r="E36" s="34"/>
      <c r="F36" s="34"/>
      <c r="G36" s="3"/>
      <c r="H36" s="3"/>
      <c r="I36" s="3"/>
      <c r="J36" s="3"/>
      <c r="K36" s="3"/>
      <c r="L36" s="3"/>
    </row>
    <row r="37" spans="1:12" ht="15">
      <c r="A37" s="37" t="s">
        <v>83</v>
      </c>
      <c r="B37" s="7" t="s">
        <v>89</v>
      </c>
      <c r="C37" s="8"/>
      <c r="D37" s="7">
        <v>2760.7</v>
      </c>
      <c r="E37" s="34"/>
      <c r="F37" s="34"/>
      <c r="G37" s="3"/>
      <c r="H37" s="3"/>
      <c r="I37" s="3"/>
      <c r="J37" s="3"/>
      <c r="K37" s="3"/>
      <c r="L37" s="3"/>
    </row>
    <row r="38" spans="1:12" ht="15">
      <c r="A38" s="37" t="s">
        <v>84</v>
      </c>
      <c r="B38" s="7" t="s">
        <v>90</v>
      </c>
      <c r="C38" s="44"/>
      <c r="D38" s="6"/>
      <c r="E38" s="34"/>
      <c r="F38" s="34"/>
      <c r="G38" s="3"/>
      <c r="H38" s="3"/>
      <c r="I38" s="3"/>
      <c r="J38" s="3"/>
      <c r="K38" s="3"/>
      <c r="L38" s="3"/>
    </row>
    <row r="39" spans="1:12" ht="15">
      <c r="A39" s="37" t="s">
        <v>85</v>
      </c>
      <c r="B39" s="7" t="s">
        <v>93</v>
      </c>
      <c r="C39" s="44"/>
      <c r="D39" s="6"/>
      <c r="E39" s="34"/>
      <c r="F39" s="34"/>
      <c r="G39" s="3"/>
      <c r="H39" s="3"/>
      <c r="I39" s="3"/>
      <c r="J39" s="3"/>
      <c r="K39" s="3"/>
      <c r="L39" s="3"/>
    </row>
    <row r="40" spans="1:12" ht="15">
      <c r="A40" s="37" t="s">
        <v>86</v>
      </c>
      <c r="B40" s="7" t="s">
        <v>94</v>
      </c>
      <c r="C40" s="44"/>
      <c r="D40" s="6"/>
      <c r="E40" s="34"/>
      <c r="F40" s="34"/>
      <c r="G40" s="3"/>
      <c r="H40" s="3"/>
      <c r="I40" s="3"/>
      <c r="J40" s="3"/>
      <c r="K40" s="3"/>
      <c r="L40" s="3"/>
    </row>
    <row r="41" spans="1:12" ht="15.75" thickBot="1">
      <c r="A41" s="37" t="s">
        <v>91</v>
      </c>
      <c r="B41" s="7" t="s">
        <v>98</v>
      </c>
      <c r="C41" s="69"/>
      <c r="D41" s="56"/>
      <c r="E41" s="34"/>
      <c r="F41" s="34"/>
      <c r="G41" s="3"/>
      <c r="H41" s="3"/>
      <c r="I41" s="3"/>
      <c r="J41" s="3"/>
      <c r="K41" s="3"/>
      <c r="L41" s="3"/>
    </row>
    <row r="42" spans="1:12" ht="15.75" thickBot="1">
      <c r="A42" s="68"/>
      <c r="B42" s="70" t="s">
        <v>35</v>
      </c>
      <c r="C42" s="71">
        <f>SUM(C6:C41)</f>
        <v>10209.810000000001</v>
      </c>
      <c r="D42" s="53">
        <f>SUM(D6:D41)</f>
        <v>28234.59</v>
      </c>
      <c r="E42" s="34"/>
      <c r="F42" s="34"/>
      <c r="G42" s="3"/>
      <c r="H42" s="3"/>
      <c r="I42" s="3"/>
      <c r="J42" s="3"/>
      <c r="K42" s="3"/>
      <c r="L42" s="3"/>
    </row>
    <row r="43" spans="1:12" ht="14.25">
      <c r="A43" s="34"/>
      <c r="B43" s="34"/>
      <c r="C43" s="34"/>
      <c r="D43" s="1"/>
      <c r="E43" s="34"/>
      <c r="F43" s="34"/>
      <c r="G43" s="3"/>
      <c r="H43" s="3"/>
      <c r="I43" s="3"/>
      <c r="J43" s="3"/>
      <c r="K43" s="3"/>
      <c r="L43" s="3"/>
    </row>
    <row r="44" spans="1:6" ht="14.25">
      <c r="A44" s="34"/>
      <c r="B44" s="34"/>
      <c r="C44" s="34"/>
      <c r="D44" s="34"/>
      <c r="E44" s="34"/>
      <c r="F44" s="34"/>
    </row>
  </sheetData>
  <mergeCells count="2">
    <mergeCell ref="A3:F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4"/>
  <sheetViews>
    <sheetView workbookViewId="0" topLeftCell="A2">
      <selection activeCell="D31" sqref="D31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</cols>
  <sheetData>
    <row r="3" spans="1:6" ht="15">
      <c r="A3" s="92" t="s">
        <v>113</v>
      </c>
      <c r="B3" s="92"/>
      <c r="C3" s="92"/>
      <c r="D3" s="92"/>
      <c r="E3" s="92"/>
      <c r="F3" s="92"/>
    </row>
    <row r="4" spans="1:6" ht="15">
      <c r="A4" s="32"/>
      <c r="B4" s="33"/>
      <c r="C4" s="33"/>
      <c r="D4" s="32"/>
      <c r="E4" s="32"/>
      <c r="F4" s="32"/>
    </row>
    <row r="5" spans="1:6" ht="15" thickBot="1">
      <c r="A5" s="34"/>
      <c r="B5" s="34"/>
      <c r="C5" s="35"/>
      <c r="D5" s="34"/>
      <c r="E5" s="36"/>
      <c r="F5" s="34"/>
    </row>
    <row r="6" spans="1:6" ht="46.5" customHeight="1" thickBot="1">
      <c r="A6" s="64" t="s">
        <v>0</v>
      </c>
      <c r="B6" s="65" t="s">
        <v>1</v>
      </c>
      <c r="C6" s="66" t="s">
        <v>36</v>
      </c>
      <c r="D6" s="66" t="s">
        <v>37</v>
      </c>
      <c r="E6" s="67" t="s">
        <v>38</v>
      </c>
      <c r="F6" s="34"/>
    </row>
    <row r="7" spans="1:9" ht="15">
      <c r="A7" s="60" t="s">
        <v>79</v>
      </c>
      <c r="B7" s="61" t="s">
        <v>6</v>
      </c>
      <c r="C7" s="62">
        <v>5428.48</v>
      </c>
      <c r="D7" s="62">
        <v>4345.8</v>
      </c>
      <c r="E7" s="63">
        <f>C7+D7</f>
        <v>9774.279999999999</v>
      </c>
      <c r="F7" s="34"/>
      <c r="H7" s="3"/>
      <c r="I7" s="3"/>
    </row>
    <row r="8" spans="1:8" ht="15">
      <c r="A8" s="37" t="s">
        <v>52</v>
      </c>
      <c r="B8" s="7" t="s">
        <v>39</v>
      </c>
      <c r="C8" s="6">
        <v>3895.86</v>
      </c>
      <c r="D8" s="6">
        <v>3117.03</v>
      </c>
      <c r="E8" s="63">
        <f aca="true" t="shared" si="0" ref="E8:E43">C8+D8</f>
        <v>7012.89</v>
      </c>
      <c r="F8" s="34"/>
      <c r="H8" s="3"/>
    </row>
    <row r="9" spans="1:8" ht="15">
      <c r="A9" s="60" t="s">
        <v>53</v>
      </c>
      <c r="B9" s="7" t="s">
        <v>8</v>
      </c>
      <c r="C9" s="1">
        <v>3555.98</v>
      </c>
      <c r="D9" s="6">
        <v>2844.91</v>
      </c>
      <c r="E9" s="63">
        <f t="shared" si="0"/>
        <v>6400.889999999999</v>
      </c>
      <c r="F9" s="34"/>
      <c r="H9" s="3"/>
    </row>
    <row r="10" spans="1:8" ht="15">
      <c r="A10" s="37" t="s">
        <v>54</v>
      </c>
      <c r="B10" s="7" t="s">
        <v>9</v>
      </c>
      <c r="C10" s="6">
        <v>1582.29</v>
      </c>
      <c r="D10" s="6">
        <v>1265.93</v>
      </c>
      <c r="E10" s="63">
        <f t="shared" si="0"/>
        <v>2848.2200000000003</v>
      </c>
      <c r="F10" s="34"/>
      <c r="H10" s="3"/>
    </row>
    <row r="11" spans="1:8" ht="15">
      <c r="A11" s="60" t="s">
        <v>55</v>
      </c>
      <c r="B11" s="7" t="s">
        <v>10</v>
      </c>
      <c r="C11" s="6">
        <v>3855.1</v>
      </c>
      <c r="D11" s="6">
        <v>3079.31</v>
      </c>
      <c r="E11" s="63">
        <f t="shared" si="0"/>
        <v>6934.41</v>
      </c>
      <c r="F11" s="34"/>
      <c r="H11" s="3"/>
    </row>
    <row r="12" spans="1:8" ht="15">
      <c r="A12" s="37" t="s">
        <v>56</v>
      </c>
      <c r="B12" s="7" t="s">
        <v>11</v>
      </c>
      <c r="C12" s="6">
        <v>1366.46</v>
      </c>
      <c r="D12" s="6">
        <v>1093.19</v>
      </c>
      <c r="E12" s="63">
        <f t="shared" si="0"/>
        <v>2459.65</v>
      </c>
      <c r="F12" s="34"/>
      <c r="H12" s="3"/>
    </row>
    <row r="13" spans="1:8" ht="15">
      <c r="A13" s="60" t="s">
        <v>57</v>
      </c>
      <c r="B13" s="7" t="s">
        <v>12</v>
      </c>
      <c r="C13" s="6"/>
      <c r="D13" s="6"/>
      <c r="E13" s="63">
        <f t="shared" si="0"/>
        <v>0</v>
      </c>
      <c r="F13" s="34"/>
      <c r="H13" s="3"/>
    </row>
    <row r="14" spans="1:8" ht="15">
      <c r="A14" s="37" t="s">
        <v>58</v>
      </c>
      <c r="B14" s="7" t="s">
        <v>13</v>
      </c>
      <c r="C14" s="6">
        <v>5012.52</v>
      </c>
      <c r="D14" s="6">
        <v>4010.22</v>
      </c>
      <c r="E14" s="63">
        <f t="shared" si="0"/>
        <v>9022.74</v>
      </c>
      <c r="F14" s="34"/>
      <c r="H14" s="3"/>
    </row>
    <row r="15" spans="1:8" ht="15">
      <c r="A15" s="60" t="s">
        <v>59</v>
      </c>
      <c r="B15" s="7" t="s">
        <v>111</v>
      </c>
      <c r="C15" s="6">
        <v>8483.64</v>
      </c>
      <c r="D15" s="6">
        <v>6787.55</v>
      </c>
      <c r="E15" s="63">
        <f t="shared" si="0"/>
        <v>15271.189999999999</v>
      </c>
      <c r="F15" s="34"/>
      <c r="H15" s="3"/>
    </row>
    <row r="16" spans="1:8" ht="15">
      <c r="A16" s="37" t="s">
        <v>60</v>
      </c>
      <c r="B16" s="7" t="s">
        <v>14</v>
      </c>
      <c r="C16" s="6">
        <v>1059.46</v>
      </c>
      <c r="D16" s="6">
        <v>847.55</v>
      </c>
      <c r="E16" s="63">
        <f t="shared" si="0"/>
        <v>1907.01</v>
      </c>
      <c r="F16" s="34"/>
      <c r="H16" s="3"/>
    </row>
    <row r="17" spans="1:8" ht="15">
      <c r="A17" s="60" t="s">
        <v>61</v>
      </c>
      <c r="B17" s="7" t="s">
        <v>15</v>
      </c>
      <c r="C17" s="6">
        <v>3068.3</v>
      </c>
      <c r="D17" s="6">
        <v>2454.68</v>
      </c>
      <c r="E17" s="63">
        <f t="shared" si="0"/>
        <v>5522.98</v>
      </c>
      <c r="F17" s="34"/>
      <c r="H17" s="3"/>
    </row>
    <row r="18" spans="1:8" ht="15">
      <c r="A18" s="37" t="s">
        <v>62</v>
      </c>
      <c r="B18" s="7" t="s">
        <v>40</v>
      </c>
      <c r="C18" s="6">
        <v>9422.52</v>
      </c>
      <c r="D18" s="6">
        <v>7539.17</v>
      </c>
      <c r="E18" s="63">
        <f t="shared" si="0"/>
        <v>16961.690000000002</v>
      </c>
      <c r="F18" s="34"/>
      <c r="H18" s="3"/>
    </row>
    <row r="19" spans="1:8" ht="15">
      <c r="A19" s="60" t="s">
        <v>63</v>
      </c>
      <c r="B19" s="7" t="s">
        <v>17</v>
      </c>
      <c r="C19" s="6">
        <v>5818.32</v>
      </c>
      <c r="D19" s="6">
        <v>4654.57</v>
      </c>
      <c r="E19" s="63">
        <f t="shared" si="0"/>
        <v>10472.89</v>
      </c>
      <c r="F19" s="34"/>
      <c r="H19" s="3"/>
    </row>
    <row r="20" spans="1:8" ht="15">
      <c r="A20" s="37" t="s">
        <v>64</v>
      </c>
      <c r="B20" s="7" t="s">
        <v>18</v>
      </c>
      <c r="C20" s="6">
        <v>748.17</v>
      </c>
      <c r="D20" s="6">
        <v>598.56</v>
      </c>
      <c r="E20" s="63">
        <f t="shared" si="0"/>
        <v>1346.73</v>
      </c>
      <c r="F20" s="34"/>
      <c r="H20" s="3"/>
    </row>
    <row r="21" spans="1:8" ht="15">
      <c r="A21" s="60" t="s">
        <v>65</v>
      </c>
      <c r="B21" s="7" t="s">
        <v>19</v>
      </c>
      <c r="C21" s="6">
        <v>3024.5</v>
      </c>
      <c r="D21" s="6">
        <v>2419.81</v>
      </c>
      <c r="E21" s="63">
        <f t="shared" si="0"/>
        <v>5444.3099999999995</v>
      </c>
      <c r="F21" s="34"/>
      <c r="H21" s="3"/>
    </row>
    <row r="22" spans="1:8" ht="15">
      <c r="A22" s="37" t="s">
        <v>66</v>
      </c>
      <c r="B22" s="7" t="s">
        <v>20</v>
      </c>
      <c r="C22" s="6">
        <v>4429.26</v>
      </c>
      <c r="D22" s="6">
        <v>3543.36</v>
      </c>
      <c r="E22" s="63">
        <f t="shared" si="0"/>
        <v>7972.620000000001</v>
      </c>
      <c r="F22" s="34"/>
      <c r="H22" s="3"/>
    </row>
    <row r="23" spans="1:8" ht="15">
      <c r="A23" s="60" t="s">
        <v>67</v>
      </c>
      <c r="B23" s="7" t="s">
        <v>21</v>
      </c>
      <c r="C23" s="6"/>
      <c r="D23" s="6"/>
      <c r="E23" s="63">
        <f t="shared" si="0"/>
        <v>0</v>
      </c>
      <c r="F23" s="34"/>
      <c r="H23" s="3"/>
    </row>
    <row r="24" spans="1:8" ht="15">
      <c r="A24" s="37" t="s">
        <v>68</v>
      </c>
      <c r="B24" s="7" t="s">
        <v>22</v>
      </c>
      <c r="C24" s="6">
        <v>572.09</v>
      </c>
      <c r="D24" s="6">
        <v>457.66</v>
      </c>
      <c r="E24" s="63">
        <f t="shared" si="0"/>
        <v>1029.75</v>
      </c>
      <c r="F24" s="34"/>
      <c r="H24" s="3"/>
    </row>
    <row r="25" spans="1:8" ht="15">
      <c r="A25" s="60" t="s">
        <v>69</v>
      </c>
      <c r="B25" s="7" t="s">
        <v>23</v>
      </c>
      <c r="C25" s="6">
        <v>1250.96</v>
      </c>
      <c r="D25" s="6">
        <v>1000.67</v>
      </c>
      <c r="E25" s="63">
        <f t="shared" si="0"/>
        <v>2251.63</v>
      </c>
      <c r="F25" s="34"/>
      <c r="H25" s="3"/>
    </row>
    <row r="26" spans="1:8" ht="15">
      <c r="A26" s="37" t="s">
        <v>70</v>
      </c>
      <c r="B26" s="7" t="s">
        <v>24</v>
      </c>
      <c r="C26" s="6">
        <v>1846.3</v>
      </c>
      <c r="D26" s="6">
        <v>1476.94</v>
      </c>
      <c r="E26" s="63">
        <f t="shared" si="0"/>
        <v>3323.24</v>
      </c>
      <c r="F26" s="34"/>
      <c r="H26" s="3"/>
    </row>
    <row r="27" spans="1:8" ht="15">
      <c r="A27" s="60" t="s">
        <v>71</v>
      </c>
      <c r="B27" s="7" t="s">
        <v>25</v>
      </c>
      <c r="C27" s="6">
        <v>6348.26</v>
      </c>
      <c r="D27" s="6">
        <v>5079.92</v>
      </c>
      <c r="E27" s="63">
        <f t="shared" si="0"/>
        <v>11428.18</v>
      </c>
      <c r="F27" s="34"/>
      <c r="H27" s="3"/>
    </row>
    <row r="28" spans="1:8" ht="15">
      <c r="A28" s="37" t="s">
        <v>72</v>
      </c>
      <c r="B28" s="7" t="s">
        <v>26</v>
      </c>
      <c r="C28" s="6">
        <v>1244.39</v>
      </c>
      <c r="D28" s="6">
        <v>995.51</v>
      </c>
      <c r="E28" s="63">
        <f t="shared" si="0"/>
        <v>2239.9</v>
      </c>
      <c r="F28" s="34"/>
      <c r="H28" s="3"/>
    </row>
    <row r="29" spans="1:8" ht="15">
      <c r="A29" s="60" t="s">
        <v>73</v>
      </c>
      <c r="B29" s="7" t="s">
        <v>27</v>
      </c>
      <c r="C29" s="6">
        <v>1754.09</v>
      </c>
      <c r="D29" s="6">
        <v>1403.37</v>
      </c>
      <c r="E29" s="63">
        <f t="shared" si="0"/>
        <v>3157.46</v>
      </c>
      <c r="F29" s="34"/>
      <c r="H29" s="3"/>
    </row>
    <row r="30" spans="1:8" ht="15">
      <c r="A30" s="37" t="s">
        <v>74</v>
      </c>
      <c r="B30" s="7" t="s">
        <v>28</v>
      </c>
      <c r="C30" s="6">
        <v>7458.06</v>
      </c>
      <c r="D30" s="6">
        <v>5963.98</v>
      </c>
      <c r="E30" s="63">
        <f t="shared" si="0"/>
        <v>13422.04</v>
      </c>
      <c r="F30" s="34"/>
      <c r="H30" s="3"/>
    </row>
    <row r="31" spans="1:8" ht="15">
      <c r="A31" s="60" t="s">
        <v>75</v>
      </c>
      <c r="B31" s="7" t="s">
        <v>29</v>
      </c>
      <c r="C31" s="6">
        <v>11.6</v>
      </c>
      <c r="D31" s="6">
        <v>9.28</v>
      </c>
      <c r="E31" s="63">
        <f t="shared" si="0"/>
        <v>20.88</v>
      </c>
      <c r="F31" s="34"/>
      <c r="H31" s="3"/>
    </row>
    <row r="32" spans="1:8" ht="15">
      <c r="A32" s="37" t="s">
        <v>76</v>
      </c>
      <c r="B32" s="7" t="s">
        <v>30</v>
      </c>
      <c r="C32" s="6">
        <v>2044.23</v>
      </c>
      <c r="D32" s="6">
        <v>1635.49</v>
      </c>
      <c r="E32" s="63">
        <f t="shared" si="0"/>
        <v>3679.7200000000003</v>
      </c>
      <c r="F32" s="34"/>
      <c r="H32" s="3"/>
    </row>
    <row r="33" spans="1:8" ht="15">
      <c r="A33" s="60" t="s">
        <v>77</v>
      </c>
      <c r="B33" s="7" t="s">
        <v>31</v>
      </c>
      <c r="C33" s="6">
        <v>2748.24</v>
      </c>
      <c r="D33" s="6">
        <v>2198.67</v>
      </c>
      <c r="E33" s="63">
        <f t="shared" si="0"/>
        <v>4946.91</v>
      </c>
      <c r="F33" s="34"/>
      <c r="H33" s="3"/>
    </row>
    <row r="34" spans="1:8" ht="15">
      <c r="A34" s="37" t="s">
        <v>78</v>
      </c>
      <c r="B34" s="7" t="s">
        <v>32</v>
      </c>
      <c r="C34" s="6">
        <v>6594.4</v>
      </c>
      <c r="D34" s="6">
        <v>5275.65</v>
      </c>
      <c r="E34" s="63">
        <f t="shared" si="0"/>
        <v>11870.05</v>
      </c>
      <c r="F34" s="34"/>
      <c r="H34" s="3"/>
    </row>
    <row r="35" spans="1:8" ht="15">
      <c r="A35" s="60" t="s">
        <v>80</v>
      </c>
      <c r="B35" s="7" t="s">
        <v>33</v>
      </c>
      <c r="C35" s="6">
        <v>8423.42</v>
      </c>
      <c r="D35" s="6">
        <v>6738.83</v>
      </c>
      <c r="E35" s="63">
        <f t="shared" si="0"/>
        <v>15162.25</v>
      </c>
      <c r="F35" s="34"/>
      <c r="H35" s="3"/>
    </row>
    <row r="36" spans="1:8" ht="15">
      <c r="A36" s="37" t="s">
        <v>81</v>
      </c>
      <c r="B36" s="7" t="s">
        <v>34</v>
      </c>
      <c r="C36" s="6"/>
      <c r="D36" s="6"/>
      <c r="E36" s="63">
        <f t="shared" si="0"/>
        <v>0</v>
      </c>
      <c r="F36" s="34"/>
      <c r="H36" s="3"/>
    </row>
    <row r="37" spans="1:8" ht="15">
      <c r="A37" s="60" t="s">
        <v>82</v>
      </c>
      <c r="B37" s="7" t="s">
        <v>87</v>
      </c>
      <c r="C37" s="6">
        <v>856.98</v>
      </c>
      <c r="D37" s="6">
        <v>685.52</v>
      </c>
      <c r="E37" s="63">
        <f t="shared" si="0"/>
        <v>1542.5</v>
      </c>
      <c r="F37" s="34"/>
      <c r="H37" s="3"/>
    </row>
    <row r="38" spans="1:8" ht="15">
      <c r="A38" s="37" t="s">
        <v>83</v>
      </c>
      <c r="B38" s="7" t="s">
        <v>89</v>
      </c>
      <c r="C38" s="6">
        <v>2904.06</v>
      </c>
      <c r="D38" s="6">
        <v>2323.43</v>
      </c>
      <c r="E38" s="63">
        <f t="shared" si="0"/>
        <v>5227.49</v>
      </c>
      <c r="F38" s="34"/>
      <c r="H38" s="3"/>
    </row>
    <row r="39" spans="1:8" ht="15">
      <c r="A39" s="60" t="s">
        <v>84</v>
      </c>
      <c r="B39" s="7" t="s">
        <v>90</v>
      </c>
      <c r="C39" s="6">
        <v>3358.2</v>
      </c>
      <c r="D39" s="6">
        <v>2686.92</v>
      </c>
      <c r="E39" s="63">
        <f t="shared" si="0"/>
        <v>6045.12</v>
      </c>
      <c r="F39" s="34"/>
      <c r="H39" s="3"/>
    </row>
    <row r="40" spans="1:8" ht="15">
      <c r="A40" s="37" t="s">
        <v>85</v>
      </c>
      <c r="B40" s="7" t="s">
        <v>93</v>
      </c>
      <c r="C40" s="6">
        <v>1542.16</v>
      </c>
      <c r="D40" s="6">
        <v>1233.67</v>
      </c>
      <c r="E40" s="63">
        <f t="shared" si="0"/>
        <v>2775.83</v>
      </c>
      <c r="F40" s="34"/>
      <c r="H40" s="3"/>
    </row>
    <row r="41" spans="1:8" ht="15">
      <c r="A41" s="60" t="s">
        <v>86</v>
      </c>
      <c r="B41" s="7" t="s">
        <v>94</v>
      </c>
      <c r="C41" s="6">
        <v>430.57</v>
      </c>
      <c r="D41" s="6">
        <v>344.45</v>
      </c>
      <c r="E41" s="63">
        <f t="shared" si="0"/>
        <v>775.02</v>
      </c>
      <c r="F41" s="34"/>
      <c r="H41" s="3"/>
    </row>
    <row r="42" spans="1:8" ht="15.75" thickBot="1">
      <c r="A42" s="89" t="s">
        <v>91</v>
      </c>
      <c r="B42" s="55" t="s">
        <v>98</v>
      </c>
      <c r="C42" s="56">
        <v>2169.79</v>
      </c>
      <c r="D42" s="56">
        <v>1736.14</v>
      </c>
      <c r="E42" s="90">
        <f t="shared" si="0"/>
        <v>3905.9300000000003</v>
      </c>
      <c r="F42" s="34"/>
      <c r="H42" s="3"/>
    </row>
    <row r="43" spans="1:8" ht="15.75" thickBot="1">
      <c r="A43" s="57"/>
      <c r="B43" s="58" t="s">
        <v>35</v>
      </c>
      <c r="C43" s="59">
        <f>SUM(C7:C42)</f>
        <v>112308.65999999999</v>
      </c>
      <c r="D43" s="59">
        <f>SUM(D7:D42)</f>
        <v>89847.73999999999</v>
      </c>
      <c r="E43" s="91">
        <f t="shared" si="0"/>
        <v>202156.39999999997</v>
      </c>
      <c r="F43" s="34"/>
      <c r="H43" s="3"/>
    </row>
    <row r="44" spans="1:6" ht="14.25">
      <c r="A44" s="34"/>
      <c r="B44" s="34"/>
      <c r="C44" s="1"/>
      <c r="D44" s="1"/>
      <c r="E44" s="38"/>
      <c r="F44" s="34"/>
    </row>
    <row r="46" ht="12.75">
      <c r="D46" s="3"/>
    </row>
    <row r="47" ht="12.75">
      <c r="C47" s="3"/>
    </row>
    <row r="48" ht="12.75">
      <c r="E48" s="3"/>
    </row>
    <row r="54" ht="12.75">
      <c r="C54" s="3"/>
    </row>
  </sheetData>
  <mergeCells count="1">
    <mergeCell ref="A3:F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0"/>
  <sheetViews>
    <sheetView workbookViewId="0" topLeftCell="A7">
      <selection activeCell="C45" sqref="C45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1.7109375" style="0" bestFit="1" customWidth="1"/>
  </cols>
  <sheetData>
    <row r="3" spans="1:7" ht="15">
      <c r="A3" s="93" t="s">
        <v>114</v>
      </c>
      <c r="B3" s="93"/>
      <c r="C3" s="93"/>
      <c r="D3" s="93"/>
      <c r="E3" s="93"/>
      <c r="F3" s="93"/>
      <c r="G3" s="93"/>
    </row>
    <row r="4" spans="1:7" ht="14.25">
      <c r="A4" s="34"/>
      <c r="B4" s="34"/>
      <c r="C4" s="36"/>
      <c r="D4" s="1"/>
      <c r="E4" s="1"/>
      <c r="F4" s="34"/>
      <c r="G4" s="34"/>
    </row>
    <row r="5" spans="1:7" ht="30">
      <c r="A5" s="46" t="s">
        <v>0</v>
      </c>
      <c r="B5" s="46" t="s">
        <v>1</v>
      </c>
      <c r="C5" s="48" t="s">
        <v>41</v>
      </c>
      <c r="D5" s="1"/>
      <c r="E5" s="1"/>
      <c r="F5" s="34"/>
      <c r="G5" s="34"/>
    </row>
    <row r="6" spans="1:7" ht="15">
      <c r="A6" s="37" t="s">
        <v>79</v>
      </c>
      <c r="B6" s="7" t="s">
        <v>6</v>
      </c>
      <c r="C6" s="8">
        <v>28651.83</v>
      </c>
      <c r="D6" s="1"/>
      <c r="E6" s="1"/>
      <c r="F6" s="34"/>
      <c r="G6" s="34"/>
    </row>
    <row r="7" spans="1:7" ht="15">
      <c r="A7" s="37" t="s">
        <v>52</v>
      </c>
      <c r="B7" s="7" t="s">
        <v>39</v>
      </c>
      <c r="C7" s="8">
        <v>10186.4</v>
      </c>
      <c r="D7" s="1"/>
      <c r="E7" s="1"/>
      <c r="F7" s="34"/>
      <c r="G7" s="34"/>
    </row>
    <row r="8" spans="1:7" ht="15">
      <c r="A8" s="37" t="s">
        <v>53</v>
      </c>
      <c r="B8" s="7" t="s">
        <v>8</v>
      </c>
      <c r="C8" s="8">
        <v>7716.49</v>
      </c>
      <c r="D8" s="1"/>
      <c r="E8" s="1"/>
      <c r="F8" s="34"/>
      <c r="G8" s="34"/>
    </row>
    <row r="9" spans="1:7" ht="15">
      <c r="A9" s="37" t="s">
        <v>54</v>
      </c>
      <c r="B9" s="7" t="s">
        <v>9</v>
      </c>
      <c r="C9" s="8">
        <v>5130.6</v>
      </c>
      <c r="D9" s="1"/>
      <c r="E9" s="1"/>
      <c r="F9" s="34"/>
      <c r="G9" s="34"/>
    </row>
    <row r="10" spans="1:7" ht="15">
      <c r="A10" s="37" t="s">
        <v>55</v>
      </c>
      <c r="B10" s="7" t="s">
        <v>10</v>
      </c>
      <c r="C10" s="8">
        <v>1733.71</v>
      </c>
      <c r="D10" s="1"/>
      <c r="E10" s="1"/>
      <c r="F10" s="34"/>
      <c r="G10" s="34"/>
    </row>
    <row r="11" spans="1:7" ht="15">
      <c r="A11" s="37" t="s">
        <v>56</v>
      </c>
      <c r="B11" s="7" t="s">
        <v>11</v>
      </c>
      <c r="C11" s="8">
        <v>10783.62</v>
      </c>
      <c r="D11" s="1"/>
      <c r="E11" s="1"/>
      <c r="F11" s="34"/>
      <c r="G11" s="34"/>
    </row>
    <row r="12" spans="1:7" ht="15">
      <c r="A12" s="37" t="s">
        <v>57</v>
      </c>
      <c r="B12" s="7" t="s">
        <v>12</v>
      </c>
      <c r="C12" s="8"/>
      <c r="D12" s="1"/>
      <c r="E12" s="1"/>
      <c r="F12" s="34"/>
      <c r="G12" s="34"/>
    </row>
    <row r="13" spans="1:7" ht="15">
      <c r="A13" s="37" t="s">
        <v>58</v>
      </c>
      <c r="B13" s="7" t="s">
        <v>13</v>
      </c>
      <c r="C13" s="8">
        <v>22226.09</v>
      </c>
      <c r="D13" s="1"/>
      <c r="E13" s="1"/>
      <c r="F13" s="34"/>
      <c r="G13" s="34"/>
    </row>
    <row r="14" spans="1:7" ht="15">
      <c r="A14" s="37" t="s">
        <v>59</v>
      </c>
      <c r="B14" s="7" t="s">
        <v>111</v>
      </c>
      <c r="C14" s="8">
        <v>23699.77</v>
      </c>
      <c r="D14" s="1"/>
      <c r="E14" s="1"/>
      <c r="F14" s="34"/>
      <c r="G14" s="34"/>
    </row>
    <row r="15" spans="1:7" ht="15">
      <c r="A15" s="37" t="s">
        <v>60</v>
      </c>
      <c r="B15" s="7" t="s">
        <v>14</v>
      </c>
      <c r="C15" s="8">
        <v>26234.94</v>
      </c>
      <c r="D15" s="1"/>
      <c r="E15" s="1"/>
      <c r="F15" s="34"/>
      <c r="G15" s="34"/>
    </row>
    <row r="16" spans="1:7" ht="15">
      <c r="A16" s="37" t="s">
        <v>61</v>
      </c>
      <c r="B16" s="7" t="s">
        <v>15</v>
      </c>
      <c r="C16" s="8">
        <v>4438.05</v>
      </c>
      <c r="D16" s="1"/>
      <c r="E16" s="1"/>
      <c r="F16" s="34"/>
      <c r="G16" s="34"/>
    </row>
    <row r="17" spans="1:7" ht="15">
      <c r="A17" s="37" t="s">
        <v>62</v>
      </c>
      <c r="B17" s="7" t="s">
        <v>40</v>
      </c>
      <c r="C17" s="8">
        <v>32952.65</v>
      </c>
      <c r="D17" s="1"/>
      <c r="E17" s="1"/>
      <c r="F17" s="34"/>
      <c r="G17" s="34"/>
    </row>
    <row r="18" spans="1:7" ht="15">
      <c r="A18" s="37" t="s">
        <v>63</v>
      </c>
      <c r="B18" s="7" t="s">
        <v>17</v>
      </c>
      <c r="C18" s="8">
        <v>6157.68</v>
      </c>
      <c r="D18" s="1"/>
      <c r="E18" s="1"/>
      <c r="F18" s="34"/>
      <c r="G18" s="34"/>
    </row>
    <row r="19" spans="1:7" ht="15">
      <c r="A19" s="37" t="s">
        <v>64</v>
      </c>
      <c r="B19" s="7" t="s">
        <v>18</v>
      </c>
      <c r="C19" s="8">
        <v>6132.55</v>
      </c>
      <c r="D19" s="1"/>
      <c r="E19" s="1"/>
      <c r="F19" s="34"/>
      <c r="G19" s="34"/>
    </row>
    <row r="20" spans="1:7" ht="15">
      <c r="A20" s="37" t="s">
        <v>65</v>
      </c>
      <c r="B20" s="7" t="s">
        <v>19</v>
      </c>
      <c r="C20" s="8">
        <v>11138.81</v>
      </c>
      <c r="D20" s="1"/>
      <c r="E20" s="1"/>
      <c r="F20" s="34"/>
      <c r="G20" s="34"/>
    </row>
    <row r="21" spans="1:7" ht="15">
      <c r="A21" s="37" t="s">
        <v>66</v>
      </c>
      <c r="B21" s="7" t="s">
        <v>20</v>
      </c>
      <c r="C21" s="8">
        <v>1888.84</v>
      </c>
      <c r="D21" s="1"/>
      <c r="E21" s="1"/>
      <c r="F21" s="34"/>
      <c r="G21" s="34"/>
    </row>
    <row r="22" spans="1:7" ht="15">
      <c r="A22" s="37" t="s">
        <v>67</v>
      </c>
      <c r="B22" s="7" t="s">
        <v>21</v>
      </c>
      <c r="C22" s="8"/>
      <c r="D22" s="1"/>
      <c r="E22" s="1"/>
      <c r="F22" s="34"/>
      <c r="G22" s="34"/>
    </row>
    <row r="23" spans="1:7" ht="15">
      <c r="A23" s="37" t="s">
        <v>68</v>
      </c>
      <c r="B23" s="7" t="s">
        <v>22</v>
      </c>
      <c r="C23" s="8">
        <v>133.54</v>
      </c>
      <c r="D23" s="1"/>
      <c r="E23" s="1"/>
      <c r="F23" s="34"/>
      <c r="G23" s="34"/>
    </row>
    <row r="24" spans="1:7" ht="15">
      <c r="A24" s="37" t="s">
        <v>69</v>
      </c>
      <c r="B24" s="7" t="s">
        <v>23</v>
      </c>
      <c r="C24" s="8">
        <v>1939.5</v>
      </c>
      <c r="D24" s="1"/>
      <c r="E24" s="1"/>
      <c r="F24" s="34"/>
      <c r="G24" s="34"/>
    </row>
    <row r="25" spans="1:7" ht="15">
      <c r="A25" s="37" t="s">
        <v>70</v>
      </c>
      <c r="B25" s="7" t="s">
        <v>24</v>
      </c>
      <c r="C25" s="8">
        <v>4232.24</v>
      </c>
      <c r="D25" s="1"/>
      <c r="E25" s="1"/>
      <c r="F25" s="34"/>
      <c r="G25" s="34"/>
    </row>
    <row r="26" spans="1:7" ht="15">
      <c r="A26" s="37" t="s">
        <v>71</v>
      </c>
      <c r="B26" s="7" t="s">
        <v>25</v>
      </c>
      <c r="C26" s="8">
        <v>14771.66</v>
      </c>
      <c r="D26" s="1"/>
      <c r="E26" s="1"/>
      <c r="F26" s="34"/>
      <c r="G26" s="34"/>
    </row>
    <row r="27" spans="1:7" ht="15">
      <c r="A27" s="37" t="s">
        <v>72</v>
      </c>
      <c r="B27" s="7" t="s">
        <v>26</v>
      </c>
      <c r="C27" s="8">
        <v>1773.37</v>
      </c>
      <c r="D27" s="1"/>
      <c r="E27" s="1"/>
      <c r="F27" s="34"/>
      <c r="G27" s="34"/>
    </row>
    <row r="28" spans="1:7" ht="15">
      <c r="A28" s="37" t="s">
        <v>73</v>
      </c>
      <c r="B28" s="7" t="s">
        <v>27</v>
      </c>
      <c r="C28" s="8">
        <v>1333.49</v>
      </c>
      <c r="D28" s="1"/>
      <c r="E28" s="1"/>
      <c r="F28" s="34"/>
      <c r="G28" s="34"/>
    </row>
    <row r="29" spans="1:7" ht="15">
      <c r="A29" s="37" t="s">
        <v>74</v>
      </c>
      <c r="B29" s="7" t="s">
        <v>28</v>
      </c>
      <c r="C29" s="8">
        <v>26540.71</v>
      </c>
      <c r="D29" s="1"/>
      <c r="E29" s="1"/>
      <c r="F29" s="34"/>
      <c r="G29" s="34"/>
    </row>
    <row r="30" spans="1:7" ht="15">
      <c r="A30" s="37" t="s">
        <v>75</v>
      </c>
      <c r="B30" s="7" t="s">
        <v>29</v>
      </c>
      <c r="C30" s="8">
        <v>7004.11</v>
      </c>
      <c r="D30" s="1"/>
      <c r="E30" s="1"/>
      <c r="F30" s="34"/>
      <c r="G30" s="34"/>
    </row>
    <row r="31" spans="1:7" ht="15">
      <c r="A31" s="37" t="s">
        <v>76</v>
      </c>
      <c r="B31" s="7" t="s">
        <v>30</v>
      </c>
      <c r="C31" s="8">
        <v>3686.07</v>
      </c>
      <c r="D31" s="1"/>
      <c r="E31" s="1"/>
      <c r="F31" s="34"/>
      <c r="G31" s="34"/>
    </row>
    <row r="32" spans="1:7" ht="15">
      <c r="A32" s="37" t="s">
        <v>77</v>
      </c>
      <c r="B32" s="7" t="s">
        <v>31</v>
      </c>
      <c r="C32" s="8">
        <v>1699.69</v>
      </c>
      <c r="D32" s="1"/>
      <c r="E32" s="1"/>
      <c r="F32" s="34"/>
      <c r="G32" s="34"/>
    </row>
    <row r="33" spans="1:7" ht="15">
      <c r="A33" s="37" t="s">
        <v>78</v>
      </c>
      <c r="B33" s="7" t="s">
        <v>32</v>
      </c>
      <c r="C33" s="8">
        <v>16969.11</v>
      </c>
      <c r="D33" s="1"/>
      <c r="E33" s="1"/>
      <c r="F33" s="34"/>
      <c r="G33" s="34"/>
    </row>
    <row r="34" spans="1:7" ht="15">
      <c r="A34" s="37" t="s">
        <v>80</v>
      </c>
      <c r="B34" s="7" t="s">
        <v>33</v>
      </c>
      <c r="C34" s="8">
        <v>13639.68</v>
      </c>
      <c r="D34" s="1"/>
      <c r="E34" s="1"/>
      <c r="F34" s="34"/>
      <c r="G34" s="34"/>
    </row>
    <row r="35" spans="1:7" ht="15">
      <c r="A35" s="37" t="s">
        <v>81</v>
      </c>
      <c r="B35" s="7" t="s">
        <v>34</v>
      </c>
      <c r="C35" s="8"/>
      <c r="D35" s="1"/>
      <c r="E35" s="1"/>
      <c r="F35" s="34"/>
      <c r="G35" s="34"/>
    </row>
    <row r="36" spans="1:7" ht="15">
      <c r="A36" s="37" t="s">
        <v>82</v>
      </c>
      <c r="B36" s="7" t="s">
        <v>87</v>
      </c>
      <c r="C36" s="8">
        <v>527.66</v>
      </c>
      <c r="D36" s="1"/>
      <c r="E36" s="1"/>
      <c r="F36" s="34"/>
      <c r="G36" s="34"/>
    </row>
    <row r="37" spans="1:7" ht="15">
      <c r="A37" s="37" t="s">
        <v>83</v>
      </c>
      <c r="B37" s="7" t="s">
        <v>89</v>
      </c>
      <c r="C37" s="8">
        <v>8002.73</v>
      </c>
      <c r="D37" s="1"/>
      <c r="E37" s="1"/>
      <c r="F37" s="34"/>
      <c r="G37" s="34"/>
    </row>
    <row r="38" spans="1:7" ht="15">
      <c r="A38" s="37" t="s">
        <v>84</v>
      </c>
      <c r="B38" s="7" t="s">
        <v>90</v>
      </c>
      <c r="C38" s="8">
        <v>4725.38</v>
      </c>
      <c r="D38" s="1"/>
      <c r="E38" s="1"/>
      <c r="F38" s="34"/>
      <c r="G38" s="34"/>
    </row>
    <row r="39" spans="1:7" ht="15">
      <c r="A39" s="37" t="s">
        <v>85</v>
      </c>
      <c r="B39" s="7" t="s">
        <v>93</v>
      </c>
      <c r="C39" s="8">
        <v>1638.66</v>
      </c>
      <c r="D39" s="1"/>
      <c r="E39" s="1"/>
      <c r="F39" s="34"/>
      <c r="G39" s="34"/>
    </row>
    <row r="40" spans="1:7" ht="15">
      <c r="A40" s="37" t="s">
        <v>86</v>
      </c>
      <c r="B40" s="7" t="s">
        <v>94</v>
      </c>
      <c r="C40" s="8">
        <v>381.32</v>
      </c>
      <c r="D40" s="1"/>
      <c r="E40" s="1"/>
      <c r="F40" s="34"/>
      <c r="G40" s="34"/>
    </row>
    <row r="41" spans="1:7" ht="15">
      <c r="A41" s="37" t="s">
        <v>91</v>
      </c>
      <c r="B41" s="7" t="s">
        <v>98</v>
      </c>
      <c r="C41" s="8">
        <v>746.18</v>
      </c>
      <c r="D41" s="1"/>
      <c r="E41" s="1"/>
      <c r="F41" s="34"/>
      <c r="G41" s="34"/>
    </row>
    <row r="42" spans="1:7" ht="15">
      <c r="A42" s="49"/>
      <c r="B42" s="7" t="s">
        <v>35</v>
      </c>
      <c r="C42" s="8">
        <f>SUM(C6:C41)</f>
        <v>308817.12999999983</v>
      </c>
      <c r="D42" s="1"/>
      <c r="E42" s="1"/>
      <c r="F42" s="34"/>
      <c r="G42" s="34"/>
    </row>
    <row r="43" spans="1:7" ht="14.25">
      <c r="A43" s="34"/>
      <c r="B43" s="34"/>
      <c r="C43" s="36"/>
      <c r="D43" s="1"/>
      <c r="E43" s="1"/>
      <c r="F43" s="34"/>
      <c r="G43" s="34"/>
    </row>
    <row r="44" spans="1:7" ht="14.25">
      <c r="A44" s="34"/>
      <c r="B44" s="34"/>
      <c r="C44" s="36"/>
      <c r="D44" s="1"/>
      <c r="E44" s="34"/>
      <c r="F44" s="34"/>
      <c r="G44" s="34"/>
    </row>
    <row r="45" ht="12.75">
      <c r="C45" s="3"/>
    </row>
    <row r="46" spans="2:4" ht="12.75">
      <c r="B46" s="3"/>
      <c r="D46" s="5"/>
    </row>
    <row r="47" spans="3:4" ht="12.75">
      <c r="C47" s="3"/>
      <c r="D47" s="3"/>
    </row>
    <row r="48" ht="12.75">
      <c r="D48" s="3"/>
    </row>
    <row r="50" spans="3:4" ht="12.75">
      <c r="C50" s="3"/>
      <c r="D50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7"/>
  <sheetViews>
    <sheetView workbookViewId="0" topLeftCell="A1">
      <selection activeCell="C31" sqref="C31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4" spans="1:8" ht="12.75" customHeight="1">
      <c r="A4" s="94" t="s">
        <v>115</v>
      </c>
      <c r="B4" s="94"/>
      <c r="C4" s="94"/>
      <c r="D4" s="94"/>
      <c r="E4" s="94"/>
      <c r="F4" s="94"/>
      <c r="G4" s="94"/>
      <c r="H4" s="94"/>
    </row>
    <row r="5" spans="1:8" ht="14.25">
      <c r="A5" s="34"/>
      <c r="B5" s="34"/>
      <c r="C5" s="34"/>
      <c r="D5" s="39"/>
      <c r="E5" s="34"/>
      <c r="F5" s="34"/>
      <c r="G5" s="34"/>
      <c r="H5" s="34"/>
    </row>
    <row r="6" spans="1:8" ht="30">
      <c r="A6" s="46" t="s">
        <v>0</v>
      </c>
      <c r="B6" s="46" t="s">
        <v>1</v>
      </c>
      <c r="C6" s="47" t="s">
        <v>42</v>
      </c>
      <c r="D6" s="39"/>
      <c r="E6" s="34"/>
      <c r="F6" s="34"/>
      <c r="G6" s="34"/>
      <c r="H6" s="34"/>
    </row>
    <row r="7" spans="1:8" ht="15">
      <c r="A7" s="37" t="s">
        <v>79</v>
      </c>
      <c r="B7" s="7" t="s">
        <v>6</v>
      </c>
      <c r="C7" s="7">
        <v>16241.28</v>
      </c>
      <c r="D7" s="39"/>
      <c r="E7" s="34"/>
      <c r="F7" s="34"/>
      <c r="G7" s="34"/>
      <c r="H7" s="34"/>
    </row>
    <row r="8" spans="1:8" ht="15">
      <c r="A8" s="37" t="s">
        <v>52</v>
      </c>
      <c r="B8" s="7" t="s">
        <v>39</v>
      </c>
      <c r="C8" s="7">
        <v>1172.27</v>
      </c>
      <c r="D8" s="39"/>
      <c r="E8" s="34"/>
      <c r="F8" s="34"/>
      <c r="G8" s="34"/>
      <c r="H8" s="34"/>
    </row>
    <row r="9" spans="1:8" ht="15">
      <c r="A9" s="37" t="s">
        <v>53</v>
      </c>
      <c r="B9" s="7" t="s">
        <v>8</v>
      </c>
      <c r="C9" s="7"/>
      <c r="D9" s="39"/>
      <c r="E9" s="34"/>
      <c r="F9" s="34"/>
      <c r="G9" s="34"/>
      <c r="H9" s="34"/>
    </row>
    <row r="10" spans="1:8" ht="15">
      <c r="A10" s="37" t="s">
        <v>54</v>
      </c>
      <c r="B10" s="7" t="s">
        <v>9</v>
      </c>
      <c r="C10" s="7">
        <v>929.33</v>
      </c>
      <c r="D10" s="39"/>
      <c r="E10" s="34"/>
      <c r="F10" s="34"/>
      <c r="G10" s="34"/>
      <c r="H10" s="34"/>
    </row>
    <row r="11" spans="1:8" ht="15">
      <c r="A11" s="37" t="s">
        <v>55</v>
      </c>
      <c r="B11" s="7" t="s">
        <v>10</v>
      </c>
      <c r="C11" s="7">
        <v>178.23</v>
      </c>
      <c r="D11" s="39"/>
      <c r="E11" s="34"/>
      <c r="F11" s="34"/>
      <c r="G11" s="34"/>
      <c r="H11" s="34"/>
    </row>
    <row r="12" spans="1:8" ht="15">
      <c r="A12" s="37" t="s">
        <v>56</v>
      </c>
      <c r="B12" s="7" t="s">
        <v>11</v>
      </c>
      <c r="C12" s="7">
        <v>807.12</v>
      </c>
      <c r="D12" s="39"/>
      <c r="E12" s="34"/>
      <c r="F12" s="34"/>
      <c r="G12" s="34"/>
      <c r="H12" s="34"/>
    </row>
    <row r="13" spans="1:8" ht="15">
      <c r="A13" s="37" t="s">
        <v>57</v>
      </c>
      <c r="B13" s="7" t="s">
        <v>12</v>
      </c>
      <c r="C13" s="7"/>
      <c r="D13" s="39"/>
      <c r="E13" s="34"/>
      <c r="F13" s="34"/>
      <c r="G13" s="34"/>
      <c r="H13" s="34"/>
    </row>
    <row r="14" spans="1:8" ht="15">
      <c r="A14" s="37" t="s">
        <v>58</v>
      </c>
      <c r="B14" s="7" t="s">
        <v>13</v>
      </c>
      <c r="C14" s="7">
        <v>4692.54</v>
      </c>
      <c r="D14" s="39"/>
      <c r="E14" s="34"/>
      <c r="F14" s="34"/>
      <c r="G14" s="34"/>
      <c r="H14" s="34"/>
    </row>
    <row r="15" spans="1:8" ht="15">
      <c r="A15" s="37" t="s">
        <v>59</v>
      </c>
      <c r="B15" s="7" t="s">
        <v>111</v>
      </c>
      <c r="C15" s="7">
        <v>3819.15</v>
      </c>
      <c r="D15" s="39"/>
      <c r="E15" s="34"/>
      <c r="F15" s="34"/>
      <c r="G15" s="34"/>
      <c r="H15" s="34"/>
    </row>
    <row r="16" spans="1:8" ht="15">
      <c r="A16" s="37" t="s">
        <v>60</v>
      </c>
      <c r="B16" s="7" t="s">
        <v>14</v>
      </c>
      <c r="C16" s="7">
        <v>20360.7</v>
      </c>
      <c r="D16" s="39"/>
      <c r="E16" s="34"/>
      <c r="F16" s="34"/>
      <c r="G16" s="34"/>
      <c r="H16" s="34"/>
    </row>
    <row r="17" spans="1:8" ht="15">
      <c r="A17" s="37" t="s">
        <v>61</v>
      </c>
      <c r="B17" s="7" t="s">
        <v>15</v>
      </c>
      <c r="C17" s="7">
        <v>4517.86</v>
      </c>
      <c r="D17" s="39"/>
      <c r="E17" s="34"/>
      <c r="F17" s="34"/>
      <c r="G17" s="34"/>
      <c r="H17" s="34"/>
    </row>
    <row r="18" spans="1:8" ht="15">
      <c r="A18" s="37" t="s">
        <v>62</v>
      </c>
      <c r="B18" s="7" t="s">
        <v>40</v>
      </c>
      <c r="C18" s="7">
        <v>5029.2</v>
      </c>
      <c r="D18" s="39"/>
      <c r="E18" s="34"/>
      <c r="F18" s="34"/>
      <c r="G18" s="34"/>
      <c r="H18" s="34"/>
    </row>
    <row r="19" spans="1:8" ht="15">
      <c r="A19" s="37" t="s">
        <v>63</v>
      </c>
      <c r="B19" s="7" t="s">
        <v>17</v>
      </c>
      <c r="C19" s="7">
        <v>3272.33</v>
      </c>
      <c r="D19" s="39"/>
      <c r="E19" s="34"/>
      <c r="F19" s="34"/>
      <c r="G19" s="34"/>
      <c r="H19" s="34"/>
    </row>
    <row r="20" spans="1:8" ht="15">
      <c r="A20" s="37" t="s">
        <v>64</v>
      </c>
      <c r="B20" s="7" t="s">
        <v>18</v>
      </c>
      <c r="C20" s="7">
        <v>4959.85</v>
      </c>
      <c r="D20" s="39"/>
      <c r="E20" s="34"/>
      <c r="F20" s="34"/>
      <c r="G20" s="34"/>
      <c r="H20" s="34"/>
    </row>
    <row r="21" spans="1:8" ht="15">
      <c r="A21" s="37" t="s">
        <v>65</v>
      </c>
      <c r="B21" s="7" t="s">
        <v>19</v>
      </c>
      <c r="C21" s="7">
        <v>7317.03</v>
      </c>
      <c r="D21" s="39"/>
      <c r="E21" s="34"/>
      <c r="F21" s="34"/>
      <c r="G21" s="34"/>
      <c r="H21" s="34"/>
    </row>
    <row r="22" spans="1:8" ht="15">
      <c r="A22" s="37" t="s">
        <v>66</v>
      </c>
      <c r="B22" s="7" t="s">
        <v>20</v>
      </c>
      <c r="C22" s="7"/>
      <c r="D22" s="39"/>
      <c r="E22" s="34"/>
      <c r="F22" s="34"/>
      <c r="G22" s="34"/>
      <c r="H22" s="34"/>
    </row>
    <row r="23" spans="1:8" ht="15">
      <c r="A23" s="37" t="s">
        <v>67</v>
      </c>
      <c r="B23" s="7" t="s">
        <v>21</v>
      </c>
      <c r="C23" s="7"/>
      <c r="D23" s="39"/>
      <c r="E23" s="34"/>
      <c r="F23" s="34"/>
      <c r="G23" s="34"/>
      <c r="H23" s="34"/>
    </row>
    <row r="24" spans="1:8" ht="15">
      <c r="A24" s="37" t="s">
        <v>68</v>
      </c>
      <c r="B24" s="7" t="s">
        <v>22</v>
      </c>
      <c r="C24" s="7"/>
      <c r="D24" s="39"/>
      <c r="E24" s="34"/>
      <c r="F24" s="34"/>
      <c r="G24" s="34"/>
      <c r="H24" s="34"/>
    </row>
    <row r="25" spans="1:8" ht="15">
      <c r="A25" s="37" t="s">
        <v>69</v>
      </c>
      <c r="B25" s="7" t="s">
        <v>23</v>
      </c>
      <c r="C25" s="7"/>
      <c r="D25" s="39"/>
      <c r="E25" s="34"/>
      <c r="F25" s="34"/>
      <c r="G25" s="34"/>
      <c r="H25" s="34"/>
    </row>
    <row r="26" spans="1:8" ht="15">
      <c r="A26" s="37" t="s">
        <v>70</v>
      </c>
      <c r="B26" s="7" t="s">
        <v>24</v>
      </c>
      <c r="C26" s="7">
        <v>7651.83</v>
      </c>
      <c r="D26" s="39"/>
      <c r="E26" s="34"/>
      <c r="F26" s="34"/>
      <c r="G26" s="34"/>
      <c r="H26" s="34"/>
    </row>
    <row r="27" spans="1:8" ht="15">
      <c r="A27" s="37" t="s">
        <v>71</v>
      </c>
      <c r="B27" s="7" t="s">
        <v>25</v>
      </c>
      <c r="C27" s="7">
        <v>3561.18</v>
      </c>
      <c r="D27" s="39"/>
      <c r="E27" s="34"/>
      <c r="F27" s="34"/>
      <c r="G27" s="34"/>
      <c r="H27" s="34"/>
    </row>
    <row r="28" spans="1:8" ht="15">
      <c r="A28" s="37" t="s">
        <v>72</v>
      </c>
      <c r="B28" s="7" t="s">
        <v>26</v>
      </c>
      <c r="C28" s="7"/>
      <c r="D28" s="39"/>
      <c r="E28" s="34"/>
      <c r="F28" s="34"/>
      <c r="G28" s="34"/>
      <c r="H28" s="34"/>
    </row>
    <row r="29" spans="1:8" ht="15">
      <c r="A29" s="37" t="s">
        <v>73</v>
      </c>
      <c r="B29" s="7" t="s">
        <v>27</v>
      </c>
      <c r="C29" s="7"/>
      <c r="D29" s="39"/>
      <c r="E29" s="34"/>
      <c r="F29" s="34"/>
      <c r="G29" s="34"/>
      <c r="H29" s="34"/>
    </row>
    <row r="30" spans="1:8" ht="15">
      <c r="A30" s="37" t="s">
        <v>74</v>
      </c>
      <c r="B30" s="7" t="s">
        <v>28</v>
      </c>
      <c r="C30" s="7">
        <v>2773.45</v>
      </c>
      <c r="D30" s="39"/>
      <c r="E30" s="34"/>
      <c r="F30" s="34"/>
      <c r="G30" s="34"/>
      <c r="H30" s="34"/>
    </row>
    <row r="31" spans="1:8" ht="15">
      <c r="A31" s="37" t="s">
        <v>75</v>
      </c>
      <c r="B31" s="7" t="s">
        <v>29</v>
      </c>
      <c r="C31" s="7">
        <v>5268.97</v>
      </c>
      <c r="D31" s="39"/>
      <c r="E31" s="34"/>
      <c r="F31" s="34"/>
      <c r="G31" s="34"/>
      <c r="H31" s="34"/>
    </row>
    <row r="32" spans="1:8" ht="15">
      <c r="A32" s="37" t="s">
        <v>76</v>
      </c>
      <c r="B32" s="7" t="s">
        <v>30</v>
      </c>
      <c r="C32" s="7">
        <v>920.95</v>
      </c>
      <c r="D32" s="39"/>
      <c r="E32" s="34"/>
      <c r="F32" s="34"/>
      <c r="G32" s="34"/>
      <c r="H32" s="34"/>
    </row>
    <row r="33" spans="1:8" ht="15">
      <c r="A33" s="37" t="s">
        <v>77</v>
      </c>
      <c r="B33" s="7" t="s">
        <v>31</v>
      </c>
      <c r="C33" s="7"/>
      <c r="D33" s="39"/>
      <c r="E33" s="34"/>
      <c r="F33" s="34"/>
      <c r="G33" s="34"/>
      <c r="H33" s="34"/>
    </row>
    <row r="34" spans="1:8" ht="15">
      <c r="A34" s="37" t="s">
        <v>78</v>
      </c>
      <c r="B34" s="7" t="s">
        <v>32</v>
      </c>
      <c r="C34" s="7">
        <v>4754.2</v>
      </c>
      <c r="D34" s="39"/>
      <c r="E34" s="34"/>
      <c r="F34" s="34"/>
      <c r="G34" s="34"/>
      <c r="H34" s="34"/>
    </row>
    <row r="35" spans="1:8" ht="15">
      <c r="A35" s="37" t="s">
        <v>80</v>
      </c>
      <c r="B35" s="7" t="s">
        <v>33</v>
      </c>
      <c r="C35" s="7"/>
      <c r="D35" s="39"/>
      <c r="E35" s="34"/>
      <c r="F35" s="34"/>
      <c r="G35" s="34"/>
      <c r="H35" s="34"/>
    </row>
    <row r="36" spans="1:8" ht="15">
      <c r="A36" s="37" t="s">
        <v>81</v>
      </c>
      <c r="B36" s="7" t="s">
        <v>34</v>
      </c>
      <c r="C36" s="7"/>
      <c r="D36" s="39"/>
      <c r="E36" s="34"/>
      <c r="F36" s="34"/>
      <c r="G36" s="34"/>
      <c r="H36" s="34"/>
    </row>
    <row r="37" spans="1:8" ht="15">
      <c r="A37" s="37" t="s">
        <v>82</v>
      </c>
      <c r="B37" s="7" t="s">
        <v>87</v>
      </c>
      <c r="C37" s="7"/>
      <c r="D37" s="39"/>
      <c r="E37" s="34"/>
      <c r="F37" s="34"/>
      <c r="G37" s="34"/>
      <c r="H37" s="34"/>
    </row>
    <row r="38" spans="1:8" ht="15">
      <c r="A38" s="37" t="s">
        <v>83</v>
      </c>
      <c r="B38" s="7" t="s">
        <v>89</v>
      </c>
      <c r="C38" s="7">
        <v>1655.42</v>
      </c>
      <c r="D38" s="39"/>
      <c r="E38" s="34"/>
      <c r="F38" s="34"/>
      <c r="G38" s="34"/>
      <c r="H38" s="34"/>
    </row>
    <row r="39" spans="1:8" ht="15">
      <c r="A39" s="37" t="s">
        <v>84</v>
      </c>
      <c r="B39" s="7" t="s">
        <v>90</v>
      </c>
      <c r="C39" s="7">
        <v>2703.57</v>
      </c>
      <c r="D39" s="39"/>
      <c r="E39" s="34"/>
      <c r="F39" s="34"/>
      <c r="G39" s="34"/>
      <c r="H39" s="34"/>
    </row>
    <row r="40" spans="1:8" ht="15">
      <c r="A40" s="37" t="s">
        <v>85</v>
      </c>
      <c r="B40" s="7" t="s">
        <v>93</v>
      </c>
      <c r="C40" s="7"/>
      <c r="D40" s="39"/>
      <c r="E40" s="34"/>
      <c r="F40" s="34"/>
      <c r="G40" s="34"/>
      <c r="H40" s="34"/>
    </row>
    <row r="41" spans="1:8" ht="15">
      <c r="A41" s="37" t="s">
        <v>86</v>
      </c>
      <c r="B41" s="7" t="s">
        <v>94</v>
      </c>
      <c r="C41" s="7"/>
      <c r="D41" s="39"/>
      <c r="E41" s="34"/>
      <c r="F41" s="34"/>
      <c r="G41" s="34"/>
      <c r="H41" s="34"/>
    </row>
    <row r="42" spans="1:8" ht="15">
      <c r="A42" s="37" t="s">
        <v>91</v>
      </c>
      <c r="B42" s="7" t="s">
        <v>98</v>
      </c>
      <c r="C42" s="7"/>
      <c r="D42" s="39"/>
      <c r="E42" s="34"/>
      <c r="F42" s="34"/>
      <c r="G42" s="34"/>
      <c r="H42" s="34"/>
    </row>
    <row r="43" spans="1:8" ht="15">
      <c r="A43" s="49"/>
      <c r="B43" s="7" t="s">
        <v>35</v>
      </c>
      <c r="C43" s="7">
        <f>SUM(C7:C42)</f>
        <v>102586.45999999999</v>
      </c>
      <c r="D43" s="39"/>
      <c r="E43" s="34"/>
      <c r="F43" s="34"/>
      <c r="G43" s="34"/>
      <c r="H43" s="34"/>
    </row>
    <row r="44" spans="1:8" ht="14.25">
      <c r="A44" s="34"/>
      <c r="B44" s="34"/>
      <c r="C44" s="34"/>
      <c r="D44" s="39"/>
      <c r="E44" s="34"/>
      <c r="F44" s="34"/>
      <c r="G44" s="34"/>
      <c r="H44" s="34"/>
    </row>
    <row r="45" spans="1:8" ht="14.25">
      <c r="A45" s="34"/>
      <c r="B45" s="34"/>
      <c r="C45" s="34"/>
      <c r="D45" s="34"/>
      <c r="E45" s="34"/>
      <c r="F45" s="34"/>
      <c r="G45" s="34"/>
      <c r="H45" s="34"/>
    </row>
    <row r="46" spans="1:8" ht="14.25">
      <c r="A46" s="34"/>
      <c r="B46" s="34"/>
      <c r="C46" s="34"/>
      <c r="D46" s="34"/>
      <c r="E46" s="34"/>
      <c r="F46" s="34"/>
      <c r="G46" s="34"/>
      <c r="H46" s="34"/>
    </row>
    <row r="47" ht="12.75">
      <c r="C47" s="3"/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4"/>
  <sheetViews>
    <sheetView workbookViewId="0" topLeftCell="A1">
      <selection activeCell="E29" sqref="E29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94" t="s">
        <v>116</v>
      </c>
      <c r="B3" s="94"/>
      <c r="C3" s="94"/>
      <c r="D3" s="94"/>
      <c r="E3" s="94"/>
      <c r="F3" s="94"/>
      <c r="G3" s="94"/>
    </row>
    <row r="4" spans="1:7" ht="15">
      <c r="A4" s="95"/>
      <c r="B4" s="95"/>
      <c r="C4" s="41" t="s">
        <v>43</v>
      </c>
      <c r="D4" s="1"/>
      <c r="E4" s="34"/>
      <c r="F4" s="34"/>
      <c r="G4" s="34"/>
    </row>
    <row r="5" spans="1:7" ht="15">
      <c r="A5" s="46" t="s">
        <v>0</v>
      </c>
      <c r="B5" s="46" t="s">
        <v>1</v>
      </c>
      <c r="C5" s="47" t="s">
        <v>44</v>
      </c>
      <c r="D5" s="47" t="s">
        <v>45</v>
      </c>
      <c r="E5" s="48" t="s">
        <v>48</v>
      </c>
      <c r="F5" s="34"/>
      <c r="G5" s="34"/>
    </row>
    <row r="6" spans="1:7" ht="15">
      <c r="A6" s="37" t="s">
        <v>79</v>
      </c>
      <c r="B6" s="7" t="s">
        <v>6</v>
      </c>
      <c r="C6" s="6">
        <v>25470.01</v>
      </c>
      <c r="D6" s="6">
        <v>54994.29</v>
      </c>
      <c r="E6" s="8">
        <f>C6+D6</f>
        <v>80464.3</v>
      </c>
      <c r="F6" s="34"/>
      <c r="G6" s="34"/>
    </row>
    <row r="7" spans="1:7" ht="15">
      <c r="A7" s="37" t="s">
        <v>52</v>
      </c>
      <c r="B7" s="7" t="s">
        <v>39</v>
      </c>
      <c r="C7" s="6">
        <f>2579.95+2180.43</f>
        <v>4760.379999999999</v>
      </c>
      <c r="D7" s="6">
        <f>6722.65+3917.95</f>
        <v>10640.599999999999</v>
      </c>
      <c r="E7" s="8">
        <f aca="true" t="shared" si="0" ref="E7:E42">C7+D7</f>
        <v>15400.979999999998</v>
      </c>
      <c r="F7" s="34"/>
      <c r="G7" s="34"/>
    </row>
    <row r="8" spans="1:7" ht="15">
      <c r="A8" s="37" t="s">
        <v>53</v>
      </c>
      <c r="B8" s="7" t="s">
        <v>8</v>
      </c>
      <c r="C8" s="6">
        <f>437.16+182.52</f>
        <v>619.6800000000001</v>
      </c>
      <c r="D8" s="6">
        <f>643.52+721.25</f>
        <v>1364.77</v>
      </c>
      <c r="E8" s="8">
        <f t="shared" si="0"/>
        <v>1984.45</v>
      </c>
      <c r="F8" s="34"/>
      <c r="G8" s="34"/>
    </row>
    <row r="9" spans="1:7" ht="15">
      <c r="A9" s="37" t="s">
        <v>54</v>
      </c>
      <c r="B9" s="7" t="s">
        <v>9</v>
      </c>
      <c r="C9" s="6">
        <f>2406.25+269.57+147.43</f>
        <v>2823.25</v>
      </c>
      <c r="D9" s="6">
        <f>2415.91+415.87+944.93</f>
        <v>3776.7099999999996</v>
      </c>
      <c r="E9" s="8">
        <f t="shared" si="0"/>
        <v>6599.959999999999</v>
      </c>
      <c r="F9" s="34"/>
      <c r="G9" s="34"/>
    </row>
    <row r="10" spans="1:7" ht="15">
      <c r="A10" s="37" t="s">
        <v>55</v>
      </c>
      <c r="B10" s="7" t="s">
        <v>10</v>
      </c>
      <c r="C10" s="6">
        <v>347.43</v>
      </c>
      <c r="D10" s="6">
        <v>910.52</v>
      </c>
      <c r="E10" s="8">
        <f t="shared" si="0"/>
        <v>1257.95</v>
      </c>
      <c r="F10" s="34"/>
      <c r="G10" s="34"/>
    </row>
    <row r="11" spans="1:7" ht="15">
      <c r="A11" s="37" t="s">
        <v>56</v>
      </c>
      <c r="B11" s="7" t="s">
        <v>11</v>
      </c>
      <c r="C11" s="6">
        <v>2834.07</v>
      </c>
      <c r="D11" s="6">
        <v>5302.56</v>
      </c>
      <c r="E11" s="8">
        <f t="shared" si="0"/>
        <v>8136.630000000001</v>
      </c>
      <c r="F11" s="34"/>
      <c r="G11" s="34"/>
    </row>
    <row r="12" spans="1:7" ht="15">
      <c r="A12" s="37" t="s">
        <v>57</v>
      </c>
      <c r="B12" s="7" t="s">
        <v>12</v>
      </c>
      <c r="C12" s="6"/>
      <c r="D12" s="6"/>
      <c r="E12" s="8">
        <f t="shared" si="0"/>
        <v>0</v>
      </c>
      <c r="F12" s="34"/>
      <c r="G12" s="34"/>
    </row>
    <row r="13" spans="1:7" ht="15">
      <c r="A13" s="37" t="s">
        <v>58</v>
      </c>
      <c r="B13" s="7" t="s">
        <v>13</v>
      </c>
      <c r="C13" s="6">
        <f>6630.52+2203.59+3369.4</f>
        <v>12203.51</v>
      </c>
      <c r="D13" s="6">
        <f>15563.96+3696.12+5498.38</f>
        <v>24758.46</v>
      </c>
      <c r="E13" s="8">
        <f t="shared" si="0"/>
        <v>36961.97</v>
      </c>
      <c r="F13" s="34"/>
      <c r="G13" s="34"/>
    </row>
    <row r="14" spans="1:7" ht="15">
      <c r="A14" s="37" t="s">
        <v>59</v>
      </c>
      <c r="B14" s="7" t="s">
        <v>111</v>
      </c>
      <c r="C14" s="6">
        <f>1006.46+1451.51+1376.33+329.63</f>
        <v>4163.93</v>
      </c>
      <c r="D14" s="6">
        <f>2557.1+4550.52+248.47+2047.31</f>
        <v>9403.400000000001</v>
      </c>
      <c r="E14" s="8">
        <f t="shared" si="0"/>
        <v>13567.330000000002</v>
      </c>
      <c r="F14" s="34"/>
      <c r="G14" s="34"/>
    </row>
    <row r="15" spans="1:7" ht="15">
      <c r="A15" s="37" t="s">
        <v>60</v>
      </c>
      <c r="B15" s="7" t="s">
        <v>14</v>
      </c>
      <c r="C15" s="6">
        <v>36158.78</v>
      </c>
      <c r="D15" s="6">
        <v>74050.69</v>
      </c>
      <c r="E15" s="8">
        <f t="shared" si="0"/>
        <v>110209.47</v>
      </c>
      <c r="F15" s="34"/>
      <c r="G15" s="34"/>
    </row>
    <row r="16" spans="1:7" ht="15">
      <c r="A16" s="37" t="s">
        <v>61</v>
      </c>
      <c r="B16" s="7" t="s">
        <v>15</v>
      </c>
      <c r="C16" s="6">
        <f>7255.17+529.12</f>
        <v>7784.29</v>
      </c>
      <c r="D16" s="6">
        <f>29579.65+586.29</f>
        <v>30165.940000000002</v>
      </c>
      <c r="E16" s="8">
        <f t="shared" si="0"/>
        <v>37950.23</v>
      </c>
      <c r="F16" s="34"/>
      <c r="G16" s="34"/>
    </row>
    <row r="17" spans="1:7" ht="15">
      <c r="A17" s="37" t="s">
        <v>62</v>
      </c>
      <c r="B17" s="7" t="s">
        <v>40</v>
      </c>
      <c r="C17" s="6">
        <f>4291.98+3794.44+5411.28</f>
        <v>13497.7</v>
      </c>
      <c r="D17" s="6">
        <f>9612.71+4505.83+11753.21</f>
        <v>25871.75</v>
      </c>
      <c r="E17" s="8">
        <f t="shared" si="0"/>
        <v>39369.45</v>
      </c>
      <c r="F17" s="34"/>
      <c r="G17" s="34"/>
    </row>
    <row r="18" spans="1:7" ht="15">
      <c r="A18" s="37" t="s">
        <v>63</v>
      </c>
      <c r="B18" s="7" t="s">
        <v>17</v>
      </c>
      <c r="C18" s="6">
        <v>4382.09</v>
      </c>
      <c r="D18" s="6">
        <v>14999.24</v>
      </c>
      <c r="E18" s="8">
        <f t="shared" si="0"/>
        <v>19381.33</v>
      </c>
      <c r="F18" s="34"/>
      <c r="G18" s="34"/>
    </row>
    <row r="19" spans="1:7" ht="15">
      <c r="A19" s="37" t="s">
        <v>64</v>
      </c>
      <c r="B19" s="7" t="s">
        <v>18</v>
      </c>
      <c r="C19" s="6">
        <v>2329.47</v>
      </c>
      <c r="D19" s="6">
        <v>5192.08</v>
      </c>
      <c r="E19" s="8">
        <f t="shared" si="0"/>
        <v>7521.549999999999</v>
      </c>
      <c r="F19" s="34"/>
      <c r="G19" s="34"/>
    </row>
    <row r="20" spans="1:7" ht="15">
      <c r="A20" s="37" t="s">
        <v>65</v>
      </c>
      <c r="B20" s="7" t="s">
        <v>19</v>
      </c>
      <c r="C20" s="6">
        <v>4751.55</v>
      </c>
      <c r="D20" s="6">
        <v>10705.97</v>
      </c>
      <c r="E20" s="8">
        <f t="shared" si="0"/>
        <v>15457.52</v>
      </c>
      <c r="F20" s="34"/>
      <c r="G20" s="34"/>
    </row>
    <row r="21" spans="1:7" ht="15">
      <c r="A21" s="37" t="s">
        <v>66</v>
      </c>
      <c r="B21" s="7" t="s">
        <v>20</v>
      </c>
      <c r="C21" s="6"/>
      <c r="D21" s="6"/>
      <c r="E21" s="8">
        <f t="shared" si="0"/>
        <v>0</v>
      </c>
      <c r="F21" s="34"/>
      <c r="G21" s="34"/>
    </row>
    <row r="22" spans="1:7" ht="15">
      <c r="A22" s="37" t="s">
        <v>67</v>
      </c>
      <c r="B22" s="7" t="s">
        <v>21</v>
      </c>
      <c r="C22" s="6"/>
      <c r="D22" s="6"/>
      <c r="E22" s="8">
        <f t="shared" si="0"/>
        <v>0</v>
      </c>
      <c r="F22" s="34"/>
      <c r="G22" s="34"/>
    </row>
    <row r="23" spans="1:7" ht="15">
      <c r="A23" s="37" t="s">
        <v>68</v>
      </c>
      <c r="B23" s="7" t="s">
        <v>22</v>
      </c>
      <c r="C23" s="6"/>
      <c r="D23" s="6"/>
      <c r="E23" s="8">
        <f t="shared" si="0"/>
        <v>0</v>
      </c>
      <c r="F23" s="34"/>
      <c r="G23" s="34"/>
    </row>
    <row r="24" spans="1:7" ht="15">
      <c r="A24" s="37" t="s">
        <v>69</v>
      </c>
      <c r="B24" s="7" t="s">
        <v>23</v>
      </c>
      <c r="C24" s="6"/>
      <c r="D24" s="6"/>
      <c r="E24" s="8">
        <f t="shared" si="0"/>
        <v>0</v>
      </c>
      <c r="F24" s="34"/>
      <c r="G24" s="34"/>
    </row>
    <row r="25" spans="1:7" ht="15">
      <c r="A25" s="37" t="s">
        <v>70</v>
      </c>
      <c r="B25" s="7" t="s">
        <v>24</v>
      </c>
      <c r="C25" s="6">
        <v>2093.89</v>
      </c>
      <c r="D25" s="6">
        <v>9660.59</v>
      </c>
      <c r="E25" s="8">
        <f t="shared" si="0"/>
        <v>11754.48</v>
      </c>
      <c r="F25" s="34"/>
      <c r="G25" s="34"/>
    </row>
    <row r="26" spans="1:7" ht="15">
      <c r="A26" s="37" t="s">
        <v>71</v>
      </c>
      <c r="B26" s="7" t="s">
        <v>25</v>
      </c>
      <c r="C26" s="6">
        <f>1123.06+3394</f>
        <v>4517.0599999999995</v>
      </c>
      <c r="D26" s="6">
        <f>3899.88+9575.14</f>
        <v>13475.02</v>
      </c>
      <c r="E26" s="8">
        <f t="shared" si="0"/>
        <v>17992.08</v>
      </c>
      <c r="F26" s="34"/>
      <c r="G26" s="34"/>
    </row>
    <row r="27" spans="1:7" ht="15">
      <c r="A27" s="37" t="s">
        <v>72</v>
      </c>
      <c r="B27" s="7" t="s">
        <v>26</v>
      </c>
      <c r="C27" s="6"/>
      <c r="D27" s="6"/>
      <c r="E27" s="8">
        <f t="shared" si="0"/>
        <v>0</v>
      </c>
      <c r="F27" s="34"/>
      <c r="G27" s="34"/>
    </row>
    <row r="28" spans="1:7" ht="15">
      <c r="A28" s="37" t="s">
        <v>73</v>
      </c>
      <c r="B28" s="7" t="s">
        <v>27</v>
      </c>
      <c r="C28" s="6">
        <v>309.72</v>
      </c>
      <c r="D28" s="6">
        <v>285.32</v>
      </c>
      <c r="E28" s="8">
        <f t="shared" si="0"/>
        <v>595.04</v>
      </c>
      <c r="F28" s="34"/>
      <c r="G28" s="34"/>
    </row>
    <row r="29" spans="1:7" ht="15">
      <c r="A29" s="37" t="s">
        <v>74</v>
      </c>
      <c r="B29" s="7" t="s">
        <v>28</v>
      </c>
      <c r="C29" s="6">
        <f>5424.21+1941.35+35.02</f>
        <v>7400.58</v>
      </c>
      <c r="D29" s="6">
        <f>8771.42+5157.66+275.79</f>
        <v>14204.87</v>
      </c>
      <c r="E29" s="8">
        <f t="shared" si="0"/>
        <v>21605.45</v>
      </c>
      <c r="F29" s="34"/>
      <c r="G29" s="34"/>
    </row>
    <row r="30" spans="1:7" ht="15">
      <c r="A30" s="37" t="s">
        <v>75</v>
      </c>
      <c r="B30" s="7" t="s">
        <v>29</v>
      </c>
      <c r="C30" s="6">
        <v>4957.86</v>
      </c>
      <c r="D30" s="6">
        <v>10153.38</v>
      </c>
      <c r="E30" s="8">
        <f t="shared" si="0"/>
        <v>15111.239999999998</v>
      </c>
      <c r="F30" s="34"/>
      <c r="G30" s="34"/>
    </row>
    <row r="31" spans="1:7" ht="15">
      <c r="A31" s="37" t="s">
        <v>76</v>
      </c>
      <c r="B31" s="7" t="s">
        <v>30</v>
      </c>
      <c r="C31" s="6">
        <f>1070.21+147.43</f>
        <v>1217.64</v>
      </c>
      <c r="D31" s="6">
        <f>2148.7+1023.71</f>
        <v>3172.41</v>
      </c>
      <c r="E31" s="8">
        <f t="shared" si="0"/>
        <v>4390.05</v>
      </c>
      <c r="F31" s="34"/>
      <c r="G31" s="34"/>
    </row>
    <row r="32" spans="1:7" ht="15">
      <c r="A32" s="37" t="s">
        <v>77</v>
      </c>
      <c r="B32" s="7" t="s">
        <v>31</v>
      </c>
      <c r="C32" s="6"/>
      <c r="D32" s="6"/>
      <c r="E32" s="8">
        <f t="shared" si="0"/>
        <v>0</v>
      </c>
      <c r="F32" s="34"/>
      <c r="G32" s="34"/>
    </row>
    <row r="33" spans="1:7" ht="15">
      <c r="A33" s="37" t="s">
        <v>78</v>
      </c>
      <c r="B33" s="7" t="s">
        <v>32</v>
      </c>
      <c r="C33" s="6">
        <f>2614.29+4067.03+3868.73</f>
        <v>10550.05</v>
      </c>
      <c r="D33" s="6">
        <f>7952.26+7031.25+5304.12</f>
        <v>20287.63</v>
      </c>
      <c r="E33" s="8">
        <f t="shared" si="0"/>
        <v>30837.68</v>
      </c>
      <c r="F33" s="34"/>
      <c r="G33" s="34"/>
    </row>
    <row r="34" spans="1:7" ht="15">
      <c r="A34" s="37" t="s">
        <v>80</v>
      </c>
      <c r="B34" s="7" t="s">
        <v>33</v>
      </c>
      <c r="C34" s="6"/>
      <c r="D34" s="6"/>
      <c r="E34" s="8">
        <f t="shared" si="0"/>
        <v>0</v>
      </c>
      <c r="F34" s="34"/>
      <c r="G34" s="34"/>
    </row>
    <row r="35" spans="1:7" ht="15">
      <c r="A35" s="37" t="s">
        <v>81</v>
      </c>
      <c r="B35" s="7" t="s">
        <v>34</v>
      </c>
      <c r="C35" s="6"/>
      <c r="D35" s="6"/>
      <c r="E35" s="8">
        <f t="shared" si="0"/>
        <v>0</v>
      </c>
      <c r="F35" s="34"/>
      <c r="G35" s="34"/>
    </row>
    <row r="36" spans="1:7" ht="15">
      <c r="A36" s="37" t="s">
        <v>82</v>
      </c>
      <c r="B36" s="7" t="s">
        <v>87</v>
      </c>
      <c r="C36" s="6">
        <v>294.87</v>
      </c>
      <c r="D36" s="6">
        <v>653.51</v>
      </c>
      <c r="E36" s="8">
        <f t="shared" si="0"/>
        <v>948.38</v>
      </c>
      <c r="F36" s="34"/>
      <c r="G36" s="34"/>
    </row>
    <row r="37" spans="1:7" ht="15">
      <c r="A37" s="37" t="s">
        <v>83</v>
      </c>
      <c r="B37" s="7" t="s">
        <v>89</v>
      </c>
      <c r="C37" s="6">
        <f>52.56+52.58</f>
        <v>105.14</v>
      </c>
      <c r="D37" s="6">
        <f>1309.05+653.51</f>
        <v>1962.56</v>
      </c>
      <c r="E37" s="8">
        <f t="shared" si="0"/>
        <v>2067.7</v>
      </c>
      <c r="F37" s="34"/>
      <c r="G37" s="34"/>
    </row>
    <row r="38" spans="1:7" ht="15">
      <c r="A38" s="37" t="s">
        <v>84</v>
      </c>
      <c r="B38" s="7" t="s">
        <v>90</v>
      </c>
      <c r="C38" s="6">
        <v>4138.33</v>
      </c>
      <c r="D38" s="6">
        <v>13499.93</v>
      </c>
      <c r="E38" s="8">
        <f t="shared" si="0"/>
        <v>17638.260000000002</v>
      </c>
      <c r="F38" s="34"/>
      <c r="G38" s="34"/>
    </row>
    <row r="39" spans="1:7" ht="15">
      <c r="A39" s="37" t="s">
        <v>85</v>
      </c>
      <c r="B39" s="7" t="s">
        <v>93</v>
      </c>
      <c r="C39" s="6">
        <v>52.35</v>
      </c>
      <c r="D39" s="6">
        <v>503.88</v>
      </c>
      <c r="E39" s="8">
        <f t="shared" si="0"/>
        <v>556.23</v>
      </c>
      <c r="F39" s="34"/>
      <c r="G39" s="34"/>
    </row>
    <row r="40" spans="1:7" ht="15">
      <c r="A40" s="37" t="s">
        <v>86</v>
      </c>
      <c r="B40" s="7" t="s">
        <v>94</v>
      </c>
      <c r="C40" s="6"/>
      <c r="D40" s="6"/>
      <c r="E40" s="8">
        <f t="shared" si="0"/>
        <v>0</v>
      </c>
      <c r="F40" s="34"/>
      <c r="G40" s="34"/>
    </row>
    <row r="41" spans="1:7" ht="15">
      <c r="A41" s="37" t="s">
        <v>91</v>
      </c>
      <c r="B41" s="7" t="s">
        <v>98</v>
      </c>
      <c r="C41" s="6"/>
      <c r="D41" s="6"/>
      <c r="E41" s="8">
        <f t="shared" si="0"/>
        <v>0</v>
      </c>
      <c r="F41" s="34"/>
      <c r="G41" s="34"/>
    </row>
    <row r="42" spans="1:7" ht="15">
      <c r="A42" s="49"/>
      <c r="B42" s="7" t="s">
        <v>35</v>
      </c>
      <c r="C42" s="7">
        <f>SUM(C6:C41)</f>
        <v>157763.62999999998</v>
      </c>
      <c r="D42" s="7">
        <f>SUM(D6:D41)</f>
        <v>359996.08</v>
      </c>
      <c r="E42" s="8">
        <f t="shared" si="0"/>
        <v>517759.70999999996</v>
      </c>
      <c r="F42" s="34"/>
      <c r="G42" s="34"/>
    </row>
    <row r="43" spans="1:7" ht="14.25">
      <c r="A43" s="34"/>
      <c r="B43" s="34"/>
      <c r="C43" s="34"/>
      <c r="D43" s="34"/>
      <c r="E43" s="1"/>
      <c r="F43" s="34"/>
      <c r="G43" s="34"/>
    </row>
    <row r="44" spans="1:7" ht="14.25">
      <c r="A44" s="34"/>
      <c r="B44" s="34"/>
      <c r="C44" s="34"/>
      <c r="D44" s="34"/>
      <c r="E44" s="34"/>
      <c r="F44" s="34"/>
      <c r="G44" s="34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4"/>
  <sheetViews>
    <sheetView workbookViewId="0" topLeftCell="A1">
      <selection activeCell="D44" sqref="D44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93" t="s">
        <v>117</v>
      </c>
      <c r="B3" s="93"/>
      <c r="C3" s="93"/>
      <c r="D3" s="93"/>
      <c r="E3" s="93"/>
      <c r="F3" s="93"/>
    </row>
    <row r="4" spans="1:6" ht="15">
      <c r="A4" s="96"/>
      <c r="B4" s="96"/>
      <c r="C4" s="96"/>
      <c r="D4" s="96"/>
      <c r="E4" s="96"/>
      <c r="F4" s="34"/>
    </row>
    <row r="5" spans="1:6" ht="14.25">
      <c r="A5" s="95"/>
      <c r="B5" s="95"/>
      <c r="C5" s="34"/>
      <c r="D5" s="34"/>
      <c r="E5" s="34"/>
      <c r="F5" s="34"/>
    </row>
    <row r="6" spans="1:6" ht="15">
      <c r="A6" s="46" t="s">
        <v>0</v>
      </c>
      <c r="B6" s="46" t="s">
        <v>1</v>
      </c>
      <c r="C6" s="47" t="s">
        <v>46</v>
      </c>
      <c r="D6" s="47" t="s">
        <v>47</v>
      </c>
      <c r="E6" s="34"/>
      <c r="F6" s="34"/>
    </row>
    <row r="7" spans="1:6" ht="15">
      <c r="A7" s="37" t="s">
        <v>79</v>
      </c>
      <c r="B7" s="7" t="s">
        <v>6</v>
      </c>
      <c r="C7" s="50">
        <v>15780</v>
      </c>
      <c r="D7" s="7">
        <v>1440</v>
      </c>
      <c r="E7" s="34"/>
      <c r="F7" s="34"/>
    </row>
    <row r="8" spans="1:6" ht="15">
      <c r="A8" s="37" t="s">
        <v>52</v>
      </c>
      <c r="B8" s="7" t="s">
        <v>39</v>
      </c>
      <c r="C8" s="50">
        <v>2160</v>
      </c>
      <c r="D8" s="7"/>
      <c r="E8" s="34"/>
      <c r="F8" s="34"/>
    </row>
    <row r="9" spans="1:6" ht="15">
      <c r="A9" s="37" t="s">
        <v>53</v>
      </c>
      <c r="B9" s="7" t="s">
        <v>8</v>
      </c>
      <c r="C9" s="50">
        <v>240</v>
      </c>
      <c r="D9" s="7"/>
      <c r="E9" s="34"/>
      <c r="F9" s="34"/>
    </row>
    <row r="10" spans="1:6" ht="15">
      <c r="A10" s="37" t="s">
        <v>54</v>
      </c>
      <c r="B10" s="7" t="s">
        <v>9</v>
      </c>
      <c r="C10" s="50">
        <v>1200</v>
      </c>
      <c r="D10" s="7"/>
      <c r="E10" s="34"/>
      <c r="F10" s="34"/>
    </row>
    <row r="11" spans="1:6" ht="15">
      <c r="A11" s="37" t="s">
        <v>55</v>
      </c>
      <c r="B11" s="7" t="s">
        <v>10</v>
      </c>
      <c r="C11" s="50">
        <v>120</v>
      </c>
      <c r="D11" s="7"/>
      <c r="E11" s="34"/>
      <c r="F11" s="34"/>
    </row>
    <row r="12" spans="1:6" ht="15">
      <c r="A12" s="37" t="s">
        <v>56</v>
      </c>
      <c r="B12" s="7" t="s">
        <v>11</v>
      </c>
      <c r="C12" s="50">
        <v>1680</v>
      </c>
      <c r="D12" s="7"/>
      <c r="E12" s="34"/>
      <c r="F12" s="34"/>
    </row>
    <row r="13" spans="1:6" ht="15">
      <c r="A13" s="37" t="s">
        <v>57</v>
      </c>
      <c r="B13" s="7" t="s">
        <v>12</v>
      </c>
      <c r="C13" s="50"/>
      <c r="D13" s="7"/>
      <c r="E13" s="34"/>
      <c r="F13" s="34"/>
    </row>
    <row r="14" spans="1:6" ht="15">
      <c r="A14" s="37" t="s">
        <v>58</v>
      </c>
      <c r="B14" s="7" t="s">
        <v>13</v>
      </c>
      <c r="C14" s="50">
        <v>5040</v>
      </c>
      <c r="D14" s="7"/>
      <c r="E14" s="34"/>
      <c r="F14" s="34"/>
    </row>
    <row r="15" spans="1:6" ht="15">
      <c r="A15" s="37" t="s">
        <v>59</v>
      </c>
      <c r="B15" s="7" t="s">
        <v>111</v>
      </c>
      <c r="C15" s="50">
        <v>2520</v>
      </c>
      <c r="D15" s="7">
        <v>480</v>
      </c>
      <c r="E15" s="34"/>
      <c r="F15" s="34"/>
    </row>
    <row r="16" spans="1:6" ht="15">
      <c r="A16" s="37" t="s">
        <v>60</v>
      </c>
      <c r="B16" s="7" t="s">
        <v>14</v>
      </c>
      <c r="C16" s="50">
        <v>13200</v>
      </c>
      <c r="D16" s="7">
        <v>3840</v>
      </c>
      <c r="E16" s="34"/>
      <c r="F16" s="34"/>
    </row>
    <row r="17" spans="1:6" ht="15">
      <c r="A17" s="37" t="s">
        <v>61</v>
      </c>
      <c r="B17" s="7" t="s">
        <v>15</v>
      </c>
      <c r="C17" s="50">
        <v>6120</v>
      </c>
      <c r="D17" s="7"/>
      <c r="E17" s="34"/>
      <c r="F17" s="34"/>
    </row>
    <row r="18" spans="1:6" ht="15">
      <c r="A18" s="37" t="s">
        <v>62</v>
      </c>
      <c r="B18" s="7" t="s">
        <v>40</v>
      </c>
      <c r="C18" s="50">
        <v>6240</v>
      </c>
      <c r="D18" s="7"/>
      <c r="E18" s="34"/>
      <c r="F18" s="34"/>
    </row>
    <row r="19" spans="1:6" ht="15">
      <c r="A19" s="37" t="s">
        <v>63</v>
      </c>
      <c r="B19" s="7" t="s">
        <v>17</v>
      </c>
      <c r="C19" s="50">
        <v>2760</v>
      </c>
      <c r="D19" s="7">
        <v>480</v>
      </c>
      <c r="E19" s="34"/>
      <c r="F19" s="34"/>
    </row>
    <row r="20" spans="1:6" ht="15">
      <c r="A20" s="37" t="s">
        <v>64</v>
      </c>
      <c r="B20" s="7" t="s">
        <v>18</v>
      </c>
      <c r="C20" s="50">
        <v>1440</v>
      </c>
      <c r="D20" s="7"/>
      <c r="E20" s="34"/>
      <c r="F20" s="34"/>
    </row>
    <row r="21" spans="1:6" ht="15">
      <c r="A21" s="37" t="s">
        <v>65</v>
      </c>
      <c r="B21" s="7" t="s">
        <v>19</v>
      </c>
      <c r="C21" s="50">
        <v>4440</v>
      </c>
      <c r="D21" s="7">
        <v>360</v>
      </c>
      <c r="E21" s="34"/>
      <c r="F21" s="34"/>
    </row>
    <row r="22" spans="1:6" ht="15">
      <c r="A22" s="37" t="s">
        <v>66</v>
      </c>
      <c r="B22" s="7" t="s">
        <v>20</v>
      </c>
      <c r="C22" s="50"/>
      <c r="D22" s="7"/>
      <c r="E22" s="34"/>
      <c r="F22" s="34"/>
    </row>
    <row r="23" spans="1:6" ht="15">
      <c r="A23" s="37" t="s">
        <v>67</v>
      </c>
      <c r="B23" s="7" t="s">
        <v>21</v>
      </c>
      <c r="C23" s="50"/>
      <c r="D23" s="7"/>
      <c r="E23" s="34"/>
      <c r="F23" s="34"/>
    </row>
    <row r="24" spans="1:6" ht="15">
      <c r="A24" s="37" t="s">
        <v>68</v>
      </c>
      <c r="B24" s="7" t="s">
        <v>22</v>
      </c>
      <c r="C24" s="50"/>
      <c r="D24" s="7"/>
      <c r="E24" s="34"/>
      <c r="F24" s="34"/>
    </row>
    <row r="25" spans="1:6" ht="15">
      <c r="A25" s="37" t="s">
        <v>69</v>
      </c>
      <c r="B25" s="7" t="s">
        <v>23</v>
      </c>
      <c r="C25" s="50"/>
      <c r="D25" s="7"/>
      <c r="E25" s="34"/>
      <c r="F25" s="34"/>
    </row>
    <row r="26" spans="1:6" ht="15">
      <c r="A26" s="37" t="s">
        <v>70</v>
      </c>
      <c r="B26" s="7" t="s">
        <v>24</v>
      </c>
      <c r="C26" s="50">
        <v>3360</v>
      </c>
      <c r="D26" s="7">
        <v>480</v>
      </c>
      <c r="E26" s="34"/>
      <c r="F26" s="34"/>
    </row>
    <row r="27" spans="1:6" ht="15">
      <c r="A27" s="37" t="s">
        <v>71</v>
      </c>
      <c r="B27" s="7" t="s">
        <v>25</v>
      </c>
      <c r="C27" s="50">
        <v>3000</v>
      </c>
      <c r="D27" s="7"/>
      <c r="E27" s="34"/>
      <c r="F27" s="34"/>
    </row>
    <row r="28" spans="1:6" ht="15">
      <c r="A28" s="37" t="s">
        <v>72</v>
      </c>
      <c r="B28" s="7" t="s">
        <v>26</v>
      </c>
      <c r="C28" s="50"/>
      <c r="D28" s="7"/>
      <c r="E28" s="34"/>
      <c r="F28" s="34"/>
    </row>
    <row r="29" spans="1:6" ht="15">
      <c r="A29" s="37" t="s">
        <v>73</v>
      </c>
      <c r="B29" s="7" t="s">
        <v>27</v>
      </c>
      <c r="C29" s="50">
        <v>120</v>
      </c>
      <c r="D29" s="7"/>
      <c r="E29" s="34"/>
      <c r="F29" s="34"/>
    </row>
    <row r="30" spans="1:6" ht="15">
      <c r="A30" s="37" t="s">
        <v>74</v>
      </c>
      <c r="B30" s="7" t="s">
        <v>28</v>
      </c>
      <c r="C30" s="50">
        <v>3480</v>
      </c>
      <c r="D30" s="7">
        <v>480</v>
      </c>
      <c r="E30" s="34"/>
      <c r="F30" s="34"/>
    </row>
    <row r="31" spans="1:6" ht="15">
      <c r="A31" s="37" t="s">
        <v>75</v>
      </c>
      <c r="B31" s="7" t="s">
        <v>29</v>
      </c>
      <c r="C31" s="50">
        <v>2880</v>
      </c>
      <c r="D31" s="7"/>
      <c r="E31" s="34"/>
      <c r="F31" s="34"/>
    </row>
    <row r="32" spans="1:6" ht="15">
      <c r="A32" s="37" t="s">
        <v>76</v>
      </c>
      <c r="B32" s="7" t="s">
        <v>30</v>
      </c>
      <c r="C32" s="50">
        <v>480</v>
      </c>
      <c r="D32" s="7"/>
      <c r="E32" s="34"/>
      <c r="F32" s="34"/>
    </row>
    <row r="33" spans="1:6" ht="15">
      <c r="A33" s="37" t="s">
        <v>77</v>
      </c>
      <c r="B33" s="7" t="s">
        <v>31</v>
      </c>
      <c r="C33" s="50"/>
      <c r="D33" s="7"/>
      <c r="E33" s="34"/>
      <c r="F33" s="34"/>
    </row>
    <row r="34" spans="1:6" ht="15">
      <c r="A34" s="37" t="s">
        <v>78</v>
      </c>
      <c r="B34" s="7" t="s">
        <v>32</v>
      </c>
      <c r="C34" s="50">
        <v>4800</v>
      </c>
      <c r="D34" s="7"/>
      <c r="E34" s="34"/>
      <c r="F34" s="34"/>
    </row>
    <row r="35" spans="1:6" ht="15">
      <c r="A35" s="37" t="s">
        <v>80</v>
      </c>
      <c r="B35" s="7" t="s">
        <v>33</v>
      </c>
      <c r="C35" s="50"/>
      <c r="D35" s="7"/>
      <c r="E35" s="34"/>
      <c r="F35" s="34"/>
    </row>
    <row r="36" spans="1:6" ht="15">
      <c r="A36" s="37" t="s">
        <v>81</v>
      </c>
      <c r="B36" s="7" t="s">
        <v>34</v>
      </c>
      <c r="C36" s="50"/>
      <c r="D36" s="7"/>
      <c r="E36" s="34"/>
      <c r="F36" s="34"/>
    </row>
    <row r="37" spans="1:6" ht="15">
      <c r="A37" s="37" t="s">
        <v>82</v>
      </c>
      <c r="B37" s="7" t="s">
        <v>87</v>
      </c>
      <c r="C37" s="50">
        <v>120</v>
      </c>
      <c r="D37" s="7"/>
      <c r="E37" s="34"/>
      <c r="F37" s="34"/>
    </row>
    <row r="38" spans="1:6" ht="15">
      <c r="A38" s="37" t="s">
        <v>83</v>
      </c>
      <c r="B38" s="7" t="s">
        <v>89</v>
      </c>
      <c r="C38" s="50">
        <v>840</v>
      </c>
      <c r="D38" s="7"/>
      <c r="E38" s="34"/>
      <c r="F38" s="34"/>
    </row>
    <row r="39" spans="1:6" ht="15">
      <c r="A39" s="37" t="s">
        <v>84</v>
      </c>
      <c r="B39" s="7" t="s">
        <v>90</v>
      </c>
      <c r="C39" s="50">
        <v>2880</v>
      </c>
      <c r="D39" s="7"/>
      <c r="E39" s="34"/>
      <c r="F39" s="34"/>
    </row>
    <row r="40" spans="1:6" ht="15">
      <c r="A40" s="37" t="s">
        <v>85</v>
      </c>
      <c r="B40" s="7" t="s">
        <v>93</v>
      </c>
      <c r="C40" s="50">
        <v>120</v>
      </c>
      <c r="D40" s="6"/>
      <c r="E40" s="34"/>
      <c r="F40" s="34"/>
    </row>
    <row r="41" spans="1:6" ht="15">
      <c r="A41" s="37" t="s">
        <v>86</v>
      </c>
      <c r="B41" s="7" t="s">
        <v>94</v>
      </c>
      <c r="C41" s="50"/>
      <c r="D41" s="6"/>
      <c r="E41" s="34"/>
      <c r="F41" s="34"/>
    </row>
    <row r="42" spans="1:6" ht="15">
      <c r="A42" s="37" t="s">
        <v>91</v>
      </c>
      <c r="B42" s="7" t="s">
        <v>98</v>
      </c>
      <c r="C42" s="50"/>
      <c r="D42" s="6"/>
      <c r="E42" s="34"/>
      <c r="F42" s="34"/>
    </row>
    <row r="43" spans="1:6" ht="15">
      <c r="A43" s="49"/>
      <c r="B43" s="7" t="s">
        <v>35</v>
      </c>
      <c r="C43" s="50">
        <f>SUM(C7:C42)</f>
        <v>85020</v>
      </c>
      <c r="D43" s="50">
        <f>SUM(D7:D42)</f>
        <v>7560</v>
      </c>
      <c r="E43" s="1"/>
      <c r="F43" s="34"/>
    </row>
    <row r="44" spans="1:6" ht="14.25">
      <c r="A44" s="34"/>
      <c r="B44" s="34"/>
      <c r="C44" s="1"/>
      <c r="D44" s="34"/>
      <c r="E44" s="34"/>
      <c r="F44" s="34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7"/>
  <sheetViews>
    <sheetView workbookViewId="0" topLeftCell="A1">
      <selection activeCell="C34" sqref="C34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2" spans="1:5" ht="12.75">
      <c r="A2" s="85"/>
      <c r="B2" s="85"/>
      <c r="C2" s="85"/>
      <c r="D2" s="85"/>
      <c r="E2" s="85"/>
    </row>
    <row r="3" spans="1:5" ht="15">
      <c r="A3" s="86" t="s">
        <v>118</v>
      </c>
      <c r="B3" s="86"/>
      <c r="C3" s="86"/>
      <c r="D3" s="86"/>
      <c r="E3" s="86"/>
    </row>
    <row r="4" spans="1:5" ht="14.25">
      <c r="A4" s="34"/>
      <c r="B4" s="34"/>
      <c r="C4" s="36"/>
      <c r="D4" s="1"/>
      <c r="E4" s="1"/>
    </row>
    <row r="5" spans="1:5" ht="30">
      <c r="A5" s="46" t="s">
        <v>0</v>
      </c>
      <c r="B5" s="46" t="s">
        <v>1</v>
      </c>
      <c r="C5" s="48" t="s">
        <v>109</v>
      </c>
      <c r="D5" s="42"/>
      <c r="E5" s="12"/>
    </row>
    <row r="6" spans="1:5" ht="15">
      <c r="A6" s="37" t="s">
        <v>79</v>
      </c>
      <c r="B6" s="7" t="s">
        <v>6</v>
      </c>
      <c r="C6" s="8">
        <v>13426.33</v>
      </c>
      <c r="D6" s="43"/>
      <c r="E6" s="12"/>
    </row>
    <row r="7" spans="1:5" ht="15">
      <c r="A7" s="37" t="s">
        <v>52</v>
      </c>
      <c r="B7" s="7" t="s">
        <v>39</v>
      </c>
      <c r="C7" s="8"/>
      <c r="D7" s="43"/>
      <c r="E7" s="12"/>
    </row>
    <row r="8" spans="1:5" ht="15">
      <c r="A8" s="37" t="s">
        <v>53</v>
      </c>
      <c r="B8" s="7" t="s">
        <v>8</v>
      </c>
      <c r="C8" s="8"/>
      <c r="D8" s="43"/>
      <c r="E8" s="12"/>
    </row>
    <row r="9" spans="1:5" ht="15">
      <c r="A9" s="37" t="s">
        <v>54</v>
      </c>
      <c r="B9" s="7" t="s">
        <v>9</v>
      </c>
      <c r="C9" s="8"/>
      <c r="D9" s="43"/>
      <c r="E9" s="12"/>
    </row>
    <row r="10" spans="1:5" ht="15">
      <c r="A10" s="37" t="s">
        <v>55</v>
      </c>
      <c r="B10" s="7" t="s">
        <v>10</v>
      </c>
      <c r="C10" s="8"/>
      <c r="D10" s="43"/>
      <c r="E10" s="12"/>
    </row>
    <row r="11" spans="1:5" ht="15">
      <c r="A11" s="37" t="s">
        <v>56</v>
      </c>
      <c r="B11" s="7" t="s">
        <v>11</v>
      </c>
      <c r="C11" s="8"/>
      <c r="D11" s="43"/>
      <c r="E11" s="12"/>
    </row>
    <row r="12" spans="1:5" ht="15">
      <c r="A12" s="37" t="s">
        <v>57</v>
      </c>
      <c r="B12" s="7" t="s">
        <v>12</v>
      </c>
      <c r="C12" s="8"/>
      <c r="D12" s="43"/>
      <c r="E12" s="12"/>
    </row>
    <row r="13" spans="1:5" ht="15">
      <c r="A13" s="37" t="s">
        <v>58</v>
      </c>
      <c r="B13" s="7" t="s">
        <v>13</v>
      </c>
      <c r="C13" s="8"/>
      <c r="D13" s="43"/>
      <c r="E13" s="12"/>
    </row>
    <row r="14" spans="1:5" ht="15">
      <c r="A14" s="37" t="s">
        <v>59</v>
      </c>
      <c r="B14" s="7" t="s">
        <v>111</v>
      </c>
      <c r="C14" s="8"/>
      <c r="D14" s="43"/>
      <c r="E14" s="12"/>
    </row>
    <row r="15" spans="1:5" ht="15">
      <c r="A15" s="37" t="s">
        <v>60</v>
      </c>
      <c r="B15" s="7" t="s">
        <v>14</v>
      </c>
      <c r="C15" s="8">
        <v>37846.2</v>
      </c>
      <c r="D15" s="43"/>
      <c r="E15" s="12"/>
    </row>
    <row r="16" spans="1:5" ht="15">
      <c r="A16" s="37" t="s">
        <v>61</v>
      </c>
      <c r="B16" s="7" t="s">
        <v>15</v>
      </c>
      <c r="C16" s="8">
        <v>13426.33</v>
      </c>
      <c r="D16" s="43"/>
      <c r="E16" s="12"/>
    </row>
    <row r="17" spans="1:5" ht="15">
      <c r="A17" s="37" t="s">
        <v>62</v>
      </c>
      <c r="B17" s="7" t="s">
        <v>40</v>
      </c>
      <c r="C17" s="8"/>
      <c r="D17" s="43"/>
      <c r="E17" s="12"/>
    </row>
    <row r="18" spans="1:5" ht="15">
      <c r="A18" s="37" t="s">
        <v>63</v>
      </c>
      <c r="B18" s="7" t="s">
        <v>17</v>
      </c>
      <c r="C18" s="8"/>
      <c r="D18" s="43"/>
      <c r="E18" s="12"/>
    </row>
    <row r="19" spans="1:5" ht="15">
      <c r="A19" s="37" t="s">
        <v>64</v>
      </c>
      <c r="B19" s="7" t="s">
        <v>18</v>
      </c>
      <c r="C19" s="8"/>
      <c r="D19" s="43"/>
      <c r="E19" s="12"/>
    </row>
    <row r="20" spans="1:5" ht="15">
      <c r="A20" s="37" t="s">
        <v>65</v>
      </c>
      <c r="B20" s="7" t="s">
        <v>19</v>
      </c>
      <c r="C20" s="8"/>
      <c r="D20" s="43"/>
      <c r="E20" s="12"/>
    </row>
    <row r="21" spans="1:5" ht="15">
      <c r="A21" s="37" t="s">
        <v>66</v>
      </c>
      <c r="B21" s="7" t="s">
        <v>20</v>
      </c>
      <c r="C21" s="8"/>
      <c r="D21" s="43"/>
      <c r="E21" s="12"/>
    </row>
    <row r="22" spans="1:5" ht="15">
      <c r="A22" s="37" t="s">
        <v>67</v>
      </c>
      <c r="B22" s="7" t="s">
        <v>21</v>
      </c>
      <c r="C22" s="8"/>
      <c r="D22" s="43"/>
      <c r="E22" s="12"/>
    </row>
    <row r="23" spans="1:5" ht="15">
      <c r="A23" s="37" t="s">
        <v>68</v>
      </c>
      <c r="B23" s="7" t="s">
        <v>22</v>
      </c>
      <c r="C23" s="8"/>
      <c r="D23" s="43"/>
      <c r="E23" s="12"/>
    </row>
    <row r="24" spans="1:5" ht="15">
      <c r="A24" s="37" t="s">
        <v>69</v>
      </c>
      <c r="B24" s="7" t="s">
        <v>23</v>
      </c>
      <c r="C24" s="8"/>
      <c r="D24" s="43"/>
      <c r="E24" s="12"/>
    </row>
    <row r="25" spans="1:5" ht="15">
      <c r="A25" s="37" t="s">
        <v>70</v>
      </c>
      <c r="B25" s="7" t="s">
        <v>24</v>
      </c>
      <c r="C25" s="8"/>
      <c r="D25" s="43"/>
      <c r="E25" s="12"/>
    </row>
    <row r="26" spans="1:5" ht="15">
      <c r="A26" s="37" t="s">
        <v>71</v>
      </c>
      <c r="B26" s="7" t="s">
        <v>25</v>
      </c>
      <c r="C26" s="8"/>
      <c r="D26" s="43"/>
      <c r="E26" s="12"/>
    </row>
    <row r="27" spans="1:5" ht="15">
      <c r="A27" s="37" t="s">
        <v>72</v>
      </c>
      <c r="B27" s="7" t="s">
        <v>26</v>
      </c>
      <c r="C27" s="8"/>
      <c r="D27" s="43"/>
      <c r="E27" s="12"/>
    </row>
    <row r="28" spans="1:5" ht="15">
      <c r="A28" s="37" t="s">
        <v>73</v>
      </c>
      <c r="B28" s="7" t="s">
        <v>27</v>
      </c>
      <c r="C28" s="8"/>
      <c r="D28" s="43"/>
      <c r="E28" s="12"/>
    </row>
    <row r="29" spans="1:5" ht="15">
      <c r="A29" s="37" t="s">
        <v>74</v>
      </c>
      <c r="B29" s="7" t="s">
        <v>28</v>
      </c>
      <c r="C29" s="8"/>
      <c r="D29" s="43"/>
      <c r="E29" s="12"/>
    </row>
    <row r="30" spans="1:5" ht="15">
      <c r="A30" s="37" t="s">
        <v>75</v>
      </c>
      <c r="B30" s="7" t="s">
        <v>29</v>
      </c>
      <c r="C30" s="8">
        <v>23099.09</v>
      </c>
      <c r="D30" s="43"/>
      <c r="E30" s="12"/>
    </row>
    <row r="31" spans="1:5" ht="15">
      <c r="A31" s="37" t="s">
        <v>76</v>
      </c>
      <c r="B31" s="7" t="s">
        <v>30</v>
      </c>
      <c r="C31" s="8"/>
      <c r="D31" s="43"/>
      <c r="E31" s="12"/>
    </row>
    <row r="32" spans="1:5" ht="15">
      <c r="A32" s="37" t="s">
        <v>77</v>
      </c>
      <c r="B32" s="7" t="s">
        <v>31</v>
      </c>
      <c r="C32" s="8"/>
      <c r="D32" s="43"/>
      <c r="E32" s="12"/>
    </row>
    <row r="33" spans="1:5" ht="15">
      <c r="A33" s="37" t="s">
        <v>78</v>
      </c>
      <c r="B33" s="7" t="s">
        <v>32</v>
      </c>
      <c r="C33" s="8">
        <v>14853.26</v>
      </c>
      <c r="D33" s="43"/>
      <c r="E33" s="12"/>
    </row>
    <row r="34" spans="1:5" ht="15">
      <c r="A34" s="37" t="s">
        <v>80</v>
      </c>
      <c r="B34" s="7" t="s">
        <v>33</v>
      </c>
      <c r="C34" s="8"/>
      <c r="D34" s="43"/>
      <c r="E34" s="12"/>
    </row>
    <row r="35" spans="1:5" ht="15">
      <c r="A35" s="37" t="s">
        <v>81</v>
      </c>
      <c r="B35" s="7" t="s">
        <v>34</v>
      </c>
      <c r="C35" s="8"/>
      <c r="D35" s="43"/>
      <c r="E35" s="12"/>
    </row>
    <row r="36" spans="1:5" ht="15">
      <c r="A36" s="37" t="s">
        <v>82</v>
      </c>
      <c r="B36" s="7" t="s">
        <v>87</v>
      </c>
      <c r="C36" s="8"/>
      <c r="D36" s="43"/>
      <c r="E36" s="12"/>
    </row>
    <row r="37" spans="1:5" ht="15">
      <c r="A37" s="37" t="s">
        <v>83</v>
      </c>
      <c r="B37" s="7" t="s">
        <v>89</v>
      </c>
      <c r="C37" s="8"/>
      <c r="D37" s="43"/>
      <c r="E37" s="12"/>
    </row>
    <row r="38" spans="1:5" ht="15">
      <c r="A38" s="37" t="s">
        <v>84</v>
      </c>
      <c r="B38" s="7" t="s">
        <v>90</v>
      </c>
      <c r="C38" s="8"/>
      <c r="D38" s="43"/>
      <c r="E38" s="12"/>
    </row>
    <row r="39" spans="1:5" ht="15">
      <c r="A39" s="37" t="s">
        <v>85</v>
      </c>
      <c r="B39" s="7" t="s">
        <v>93</v>
      </c>
      <c r="C39" s="8"/>
      <c r="D39" s="43"/>
      <c r="E39" s="12"/>
    </row>
    <row r="40" spans="1:5" ht="15">
      <c r="A40" s="37" t="s">
        <v>86</v>
      </c>
      <c r="B40" s="55" t="s">
        <v>94</v>
      </c>
      <c r="C40" s="8"/>
      <c r="D40" s="43"/>
      <c r="E40" s="12"/>
    </row>
    <row r="41" spans="1:5" ht="15.75" thickBot="1">
      <c r="A41" s="37" t="s">
        <v>91</v>
      </c>
      <c r="B41" s="55" t="s">
        <v>98</v>
      </c>
      <c r="C41" s="54"/>
      <c r="D41" s="43"/>
      <c r="E41" s="12"/>
    </row>
    <row r="42" spans="1:5" ht="15.75" thickBot="1">
      <c r="A42" s="51"/>
      <c r="B42" s="52" t="s">
        <v>35</v>
      </c>
      <c r="C42" s="53">
        <f>SUM(C6:C41)</f>
        <v>102651.20999999999</v>
      </c>
      <c r="D42" s="12"/>
      <c r="E42" s="12"/>
    </row>
    <row r="43" spans="1:5" ht="14.25">
      <c r="A43" s="34"/>
      <c r="B43" s="34"/>
      <c r="C43" s="36"/>
      <c r="D43" s="1"/>
      <c r="E43" s="1"/>
    </row>
    <row r="44" spans="1:5" ht="14.25">
      <c r="A44" s="34"/>
      <c r="B44" s="34"/>
      <c r="C44" s="88"/>
      <c r="D44" s="1"/>
      <c r="E44" s="1"/>
    </row>
    <row r="45" spans="1:5" ht="14.25">
      <c r="A45" s="34"/>
      <c r="B45" s="34"/>
      <c r="C45" s="34"/>
      <c r="D45" s="34"/>
      <c r="E45" s="34"/>
    </row>
    <row r="46" spans="1:5" ht="14.25">
      <c r="A46" s="34"/>
      <c r="B46" s="34"/>
      <c r="C46" s="34"/>
      <c r="D46" s="34"/>
      <c r="E46" s="34"/>
    </row>
    <row r="47" spans="1:5" ht="14.25">
      <c r="A47" s="34"/>
      <c r="B47" s="34"/>
      <c r="C47" s="34"/>
      <c r="D47" s="34"/>
      <c r="E47" s="34"/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47"/>
  <sheetViews>
    <sheetView workbookViewId="0" topLeftCell="A1">
      <selection activeCell="C30" sqref="C30"/>
    </sheetView>
  </sheetViews>
  <sheetFormatPr defaultColWidth="9.140625" defaultRowHeight="12.75"/>
  <cols>
    <col min="2" max="2" width="28.8515625" style="0" customWidth="1"/>
    <col min="3" max="3" width="16.28125" style="0" customWidth="1"/>
    <col min="5" max="5" width="29.00390625" style="0" customWidth="1"/>
  </cols>
  <sheetData>
    <row r="3" spans="1:5" ht="15">
      <c r="A3" s="97" t="s">
        <v>119</v>
      </c>
      <c r="B3" s="97"/>
      <c r="C3" s="97"/>
      <c r="D3" s="97"/>
      <c r="E3" s="97"/>
    </row>
    <row r="4" spans="1:5" ht="14.25">
      <c r="A4" s="34"/>
      <c r="B4" s="34"/>
      <c r="C4" s="36"/>
      <c r="D4" s="1"/>
      <c r="E4" s="1"/>
    </row>
    <row r="5" spans="1:5" ht="30">
      <c r="A5" s="46" t="s">
        <v>0</v>
      </c>
      <c r="B5" s="46" t="s">
        <v>1</v>
      </c>
      <c r="C5" s="48" t="s">
        <v>49</v>
      </c>
      <c r="D5" s="42"/>
      <c r="E5" s="12"/>
    </row>
    <row r="6" spans="1:5" ht="15">
      <c r="A6" s="37" t="s">
        <v>79</v>
      </c>
      <c r="B6" s="7" t="s">
        <v>6</v>
      </c>
      <c r="C6" s="8">
        <v>91601.73</v>
      </c>
      <c r="D6" s="43"/>
      <c r="E6" s="12"/>
    </row>
    <row r="7" spans="1:5" ht="15">
      <c r="A7" s="37" t="s">
        <v>52</v>
      </c>
      <c r="B7" s="7" t="s">
        <v>39</v>
      </c>
      <c r="C7" s="8"/>
      <c r="D7" s="43"/>
      <c r="E7" s="12"/>
    </row>
    <row r="8" spans="1:5" ht="15">
      <c r="A8" s="37" t="s">
        <v>53</v>
      </c>
      <c r="B8" s="7" t="s">
        <v>8</v>
      </c>
      <c r="C8" s="8"/>
      <c r="D8" s="43"/>
      <c r="E8" s="12"/>
    </row>
    <row r="9" spans="1:5" ht="15">
      <c r="A9" s="37" t="s">
        <v>54</v>
      </c>
      <c r="B9" s="7" t="s">
        <v>9</v>
      </c>
      <c r="C9" s="8">
        <v>87.14</v>
      </c>
      <c r="D9" s="43"/>
      <c r="E9" s="12"/>
    </row>
    <row r="10" spans="1:5" ht="15">
      <c r="A10" s="37" t="s">
        <v>55</v>
      </c>
      <c r="B10" s="7" t="s">
        <v>10</v>
      </c>
      <c r="C10" s="8">
        <v>1017.28</v>
      </c>
      <c r="D10" s="43"/>
      <c r="E10" s="12"/>
    </row>
    <row r="11" spans="1:5" ht="15">
      <c r="A11" s="37" t="s">
        <v>56</v>
      </c>
      <c r="B11" s="7" t="s">
        <v>11</v>
      </c>
      <c r="C11" s="8">
        <v>1139.23</v>
      </c>
      <c r="D11" s="43"/>
      <c r="E11" s="12"/>
    </row>
    <row r="12" spans="1:5" ht="15">
      <c r="A12" s="37" t="s">
        <v>57</v>
      </c>
      <c r="B12" s="7" t="s">
        <v>12</v>
      </c>
      <c r="C12" s="8"/>
      <c r="D12" s="43"/>
      <c r="E12" s="12"/>
    </row>
    <row r="13" spans="1:5" ht="15">
      <c r="A13" s="37" t="s">
        <v>58</v>
      </c>
      <c r="B13" s="7" t="s">
        <v>13</v>
      </c>
      <c r="C13" s="8">
        <v>27641.07</v>
      </c>
      <c r="D13" s="43"/>
      <c r="E13" s="12"/>
    </row>
    <row r="14" spans="1:5" ht="15">
      <c r="A14" s="37" t="s">
        <v>59</v>
      </c>
      <c r="B14" s="7" t="s">
        <v>111</v>
      </c>
      <c r="C14" s="8">
        <v>870.72</v>
      </c>
      <c r="D14" s="43"/>
      <c r="E14" s="12"/>
    </row>
    <row r="15" spans="1:5" ht="15">
      <c r="A15" s="37" t="s">
        <v>60</v>
      </c>
      <c r="B15" s="7" t="s">
        <v>14</v>
      </c>
      <c r="C15" s="8">
        <v>100202.33</v>
      </c>
      <c r="D15" s="43"/>
      <c r="E15" s="12"/>
    </row>
    <row r="16" spans="1:5" ht="15">
      <c r="A16" s="37" t="s">
        <v>61</v>
      </c>
      <c r="B16" s="7" t="s">
        <v>15</v>
      </c>
      <c r="C16" s="8"/>
      <c r="D16" s="43"/>
      <c r="E16" s="12"/>
    </row>
    <row r="17" spans="1:5" ht="15">
      <c r="A17" s="37" t="s">
        <v>62</v>
      </c>
      <c r="B17" s="7" t="s">
        <v>40</v>
      </c>
      <c r="C17" s="8">
        <v>10564.26</v>
      </c>
      <c r="D17" s="43"/>
      <c r="E17" s="12"/>
    </row>
    <row r="18" spans="1:5" ht="15">
      <c r="A18" s="37" t="s">
        <v>63</v>
      </c>
      <c r="B18" s="7" t="s">
        <v>17</v>
      </c>
      <c r="C18" s="8">
        <v>591.12</v>
      </c>
      <c r="D18" s="43"/>
      <c r="E18" s="12"/>
    </row>
    <row r="19" spans="1:5" ht="15">
      <c r="A19" s="37" t="s">
        <v>64</v>
      </c>
      <c r="B19" s="7" t="s">
        <v>18</v>
      </c>
      <c r="C19" s="8"/>
      <c r="D19" s="43"/>
      <c r="E19" s="12"/>
    </row>
    <row r="20" spans="1:5" ht="15">
      <c r="A20" s="37" t="s">
        <v>65</v>
      </c>
      <c r="B20" s="7" t="s">
        <v>19</v>
      </c>
      <c r="C20" s="8"/>
      <c r="D20" s="43"/>
      <c r="E20" s="12"/>
    </row>
    <row r="21" spans="1:5" ht="15">
      <c r="A21" s="37" t="s">
        <v>66</v>
      </c>
      <c r="B21" s="7" t="s">
        <v>20</v>
      </c>
      <c r="C21" s="8">
        <v>2999.2</v>
      </c>
      <c r="D21" s="43"/>
      <c r="E21" s="12"/>
    </row>
    <row r="22" spans="1:5" ht="15">
      <c r="A22" s="37" t="s">
        <v>67</v>
      </c>
      <c r="B22" s="7" t="s">
        <v>21</v>
      </c>
      <c r="C22" s="8"/>
      <c r="D22" s="43"/>
      <c r="E22" s="12"/>
    </row>
    <row r="23" spans="1:5" ht="15">
      <c r="A23" s="37" t="s">
        <v>68</v>
      </c>
      <c r="B23" s="7" t="s">
        <v>22</v>
      </c>
      <c r="C23" s="8"/>
      <c r="D23" s="43"/>
      <c r="E23" s="12"/>
    </row>
    <row r="24" spans="1:5" ht="15">
      <c r="A24" s="37" t="s">
        <v>69</v>
      </c>
      <c r="B24" s="7" t="s">
        <v>23</v>
      </c>
      <c r="C24" s="8"/>
      <c r="D24" s="43"/>
      <c r="E24" s="12"/>
    </row>
    <row r="25" spans="1:5" ht="15">
      <c r="A25" s="37" t="s">
        <v>70</v>
      </c>
      <c r="B25" s="7" t="s">
        <v>24</v>
      </c>
      <c r="C25" s="8"/>
      <c r="D25" s="43"/>
      <c r="E25" s="12"/>
    </row>
    <row r="26" spans="1:5" ht="15">
      <c r="A26" s="37" t="s">
        <v>71</v>
      </c>
      <c r="B26" s="7" t="s">
        <v>25</v>
      </c>
      <c r="C26" s="8">
        <v>7125.11</v>
      </c>
      <c r="D26" s="43"/>
      <c r="E26" s="12"/>
    </row>
    <row r="27" spans="1:5" ht="15">
      <c r="A27" s="37" t="s">
        <v>72</v>
      </c>
      <c r="B27" s="7" t="s">
        <v>26</v>
      </c>
      <c r="C27" s="8"/>
      <c r="D27" s="43"/>
      <c r="E27" s="12"/>
    </row>
    <row r="28" spans="1:5" ht="15">
      <c r="A28" s="37" t="s">
        <v>73</v>
      </c>
      <c r="B28" s="7" t="s">
        <v>27</v>
      </c>
      <c r="C28" s="8">
        <v>134.88</v>
      </c>
      <c r="D28" s="43"/>
      <c r="E28" s="12"/>
    </row>
    <row r="29" spans="1:5" ht="15">
      <c r="A29" s="37" t="s">
        <v>74</v>
      </c>
      <c r="B29" s="7" t="s">
        <v>28</v>
      </c>
      <c r="C29" s="8">
        <v>169905.42</v>
      </c>
      <c r="D29" s="43"/>
      <c r="E29" s="12"/>
    </row>
    <row r="30" spans="1:5" ht="15">
      <c r="A30" s="37" t="s">
        <v>75</v>
      </c>
      <c r="B30" s="7" t="s">
        <v>29</v>
      </c>
      <c r="C30" s="8">
        <v>12081.92</v>
      </c>
      <c r="D30" s="43"/>
      <c r="E30" s="12"/>
    </row>
    <row r="31" spans="1:5" ht="15">
      <c r="A31" s="37" t="s">
        <v>76</v>
      </c>
      <c r="B31" s="7" t="s">
        <v>30</v>
      </c>
      <c r="C31" s="8"/>
      <c r="D31" s="43"/>
      <c r="E31" s="12"/>
    </row>
    <row r="32" spans="1:5" ht="15">
      <c r="A32" s="37" t="s">
        <v>77</v>
      </c>
      <c r="B32" s="7" t="s">
        <v>31</v>
      </c>
      <c r="C32" s="8"/>
      <c r="D32" s="43"/>
      <c r="E32" s="12"/>
    </row>
    <row r="33" spans="1:5" ht="15">
      <c r="A33" s="37" t="s">
        <v>78</v>
      </c>
      <c r="B33" s="7" t="s">
        <v>32</v>
      </c>
      <c r="C33" s="8">
        <v>15017.69</v>
      </c>
      <c r="D33" s="43"/>
      <c r="E33" s="12"/>
    </row>
    <row r="34" spans="1:5" ht="15">
      <c r="A34" s="37" t="s">
        <v>80</v>
      </c>
      <c r="B34" s="7" t="s">
        <v>33</v>
      </c>
      <c r="C34" s="8"/>
      <c r="D34" s="43"/>
      <c r="E34" s="12"/>
    </row>
    <row r="35" spans="1:5" ht="15">
      <c r="A35" s="37" t="s">
        <v>81</v>
      </c>
      <c r="B35" s="7" t="s">
        <v>34</v>
      </c>
      <c r="C35" s="8"/>
      <c r="D35" s="43"/>
      <c r="E35" s="12"/>
    </row>
    <row r="36" spans="1:5" ht="15">
      <c r="A36" s="37" t="s">
        <v>82</v>
      </c>
      <c r="B36" s="7" t="s">
        <v>87</v>
      </c>
      <c r="C36" s="8"/>
      <c r="D36" s="43"/>
      <c r="E36" s="12"/>
    </row>
    <row r="37" spans="1:5" ht="15">
      <c r="A37" s="37" t="s">
        <v>83</v>
      </c>
      <c r="B37" s="7" t="s">
        <v>89</v>
      </c>
      <c r="C37" s="8"/>
      <c r="D37" s="43"/>
      <c r="E37" s="12"/>
    </row>
    <row r="38" spans="1:5" ht="15">
      <c r="A38" s="37" t="s">
        <v>84</v>
      </c>
      <c r="B38" s="7" t="s">
        <v>90</v>
      </c>
      <c r="C38" s="8">
        <v>58.09</v>
      </c>
      <c r="D38" s="43"/>
      <c r="E38" s="12"/>
    </row>
    <row r="39" spans="1:5" ht="15">
      <c r="A39" s="37" t="s">
        <v>85</v>
      </c>
      <c r="B39" s="7" t="s">
        <v>93</v>
      </c>
      <c r="C39" s="8">
        <v>199.16</v>
      </c>
      <c r="D39" s="43"/>
      <c r="E39" s="12"/>
    </row>
    <row r="40" spans="1:5" ht="15">
      <c r="A40" s="37" t="s">
        <v>86</v>
      </c>
      <c r="B40" s="7" t="s">
        <v>94</v>
      </c>
      <c r="C40" s="8"/>
      <c r="D40" s="43"/>
      <c r="E40" s="12"/>
    </row>
    <row r="41" spans="1:5" ht="15.75" thickBot="1">
      <c r="A41" s="37" t="s">
        <v>91</v>
      </c>
      <c r="B41" s="7" t="s">
        <v>98</v>
      </c>
      <c r="C41" s="54"/>
      <c r="D41" s="43"/>
      <c r="E41" s="12"/>
    </row>
    <row r="42" spans="1:5" ht="15.75" thickBot="1">
      <c r="A42" s="51"/>
      <c r="B42" s="52" t="s">
        <v>35</v>
      </c>
      <c r="C42" s="53">
        <f>SUM(C6:C41)</f>
        <v>441236.35</v>
      </c>
      <c r="D42" s="12"/>
      <c r="E42" s="12"/>
    </row>
    <row r="43" spans="1:5" ht="14.25">
      <c r="A43" s="34"/>
      <c r="B43" s="34"/>
      <c r="C43" s="88"/>
      <c r="D43" s="1"/>
      <c r="E43" s="1"/>
    </row>
    <row r="44" spans="1:5" ht="14.25">
      <c r="A44" s="34"/>
      <c r="B44" s="34"/>
      <c r="C44" s="36"/>
      <c r="D44" s="1"/>
      <c r="E44" s="1"/>
    </row>
    <row r="45" spans="1:5" ht="14.25">
      <c r="A45" s="34"/>
      <c r="B45" s="34"/>
      <c r="C45" s="34"/>
      <c r="D45" s="34"/>
      <c r="E45" s="34"/>
    </row>
    <row r="46" spans="1:5" ht="14.25">
      <c r="A46" s="34"/>
      <c r="B46" s="34"/>
      <c r="C46" s="34"/>
      <c r="D46" s="34"/>
      <c r="E46" s="34"/>
    </row>
    <row r="47" spans="1:5" ht="14.25">
      <c r="A47" s="34"/>
      <c r="B47" s="34"/>
      <c r="C47" s="34"/>
      <c r="D47" s="34"/>
      <c r="E47" s="34"/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5"/>
  <sheetViews>
    <sheetView workbookViewId="0" topLeftCell="A1">
      <selection activeCell="C16" sqref="C16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93" t="s">
        <v>120</v>
      </c>
      <c r="B3" s="93"/>
      <c r="C3" s="93"/>
      <c r="D3" s="93"/>
      <c r="E3" s="93"/>
      <c r="F3" s="93"/>
      <c r="G3" s="93"/>
      <c r="H3" s="93"/>
      <c r="I3" s="93"/>
    </row>
    <row r="4" spans="1:9" ht="14.25">
      <c r="A4" s="95"/>
      <c r="B4" s="95"/>
      <c r="C4" s="95"/>
      <c r="D4" s="40"/>
      <c r="E4" s="34"/>
      <c r="F4" s="34"/>
      <c r="G4" s="34"/>
      <c r="H4" s="34"/>
      <c r="I4" s="34"/>
    </row>
    <row r="5" spans="1:9" ht="45">
      <c r="A5" s="46" t="s">
        <v>0</v>
      </c>
      <c r="B5" s="46" t="s">
        <v>1</v>
      </c>
      <c r="C5" s="48" t="s">
        <v>50</v>
      </c>
      <c r="D5" s="34"/>
      <c r="E5" s="34"/>
      <c r="F5" s="34"/>
      <c r="G5" s="34"/>
      <c r="H5" s="34"/>
      <c r="I5" s="34"/>
    </row>
    <row r="6" spans="1:9" ht="15">
      <c r="A6" s="37" t="s">
        <v>79</v>
      </c>
      <c r="B6" s="7" t="s">
        <v>6</v>
      </c>
      <c r="C6" s="44"/>
      <c r="D6" s="34"/>
      <c r="E6" s="34"/>
      <c r="F6" s="34"/>
      <c r="G6" s="34"/>
      <c r="H6" s="34"/>
      <c r="I6" s="34"/>
    </row>
    <row r="7" spans="1:9" ht="15">
      <c r="A7" s="37" t="s">
        <v>52</v>
      </c>
      <c r="B7" s="7" t="s">
        <v>39</v>
      </c>
      <c r="C7" s="44"/>
      <c r="D7" s="34"/>
      <c r="E7" s="34"/>
      <c r="F7" s="34"/>
      <c r="G7" s="34"/>
      <c r="H7" s="34"/>
      <c r="I7" s="34"/>
    </row>
    <row r="8" spans="1:9" ht="15">
      <c r="A8" s="37" t="s">
        <v>53</v>
      </c>
      <c r="B8" s="7" t="s">
        <v>8</v>
      </c>
      <c r="C8" s="44"/>
      <c r="D8" s="34"/>
      <c r="E8" s="34"/>
      <c r="F8" s="34"/>
      <c r="G8" s="34"/>
      <c r="H8" s="34"/>
      <c r="I8" s="34"/>
    </row>
    <row r="9" spans="1:9" ht="15">
      <c r="A9" s="37" t="s">
        <v>54</v>
      </c>
      <c r="B9" s="7" t="s">
        <v>9</v>
      </c>
      <c r="C9" s="44"/>
      <c r="D9" s="34"/>
      <c r="E9" s="34"/>
      <c r="F9" s="34"/>
      <c r="G9" s="34"/>
      <c r="H9" s="34"/>
      <c r="I9" s="34"/>
    </row>
    <row r="10" spans="1:9" ht="15">
      <c r="A10" s="37" t="s">
        <v>55</v>
      </c>
      <c r="B10" s="7" t="s">
        <v>10</v>
      </c>
      <c r="C10" s="44"/>
      <c r="D10" s="34"/>
      <c r="E10" s="34"/>
      <c r="F10" s="34"/>
      <c r="G10" s="34"/>
      <c r="H10" s="34"/>
      <c r="I10" s="34"/>
    </row>
    <row r="11" spans="1:9" ht="15">
      <c r="A11" s="37" t="s">
        <v>56</v>
      </c>
      <c r="B11" s="7" t="s">
        <v>11</v>
      </c>
      <c r="C11" s="44"/>
      <c r="D11" s="34"/>
      <c r="E11" s="34"/>
      <c r="F11" s="34"/>
      <c r="G11" s="34"/>
      <c r="H11" s="34"/>
      <c r="I11" s="34"/>
    </row>
    <row r="12" spans="1:9" ht="15">
      <c r="A12" s="37" t="s">
        <v>57</v>
      </c>
      <c r="B12" s="7" t="s">
        <v>12</v>
      </c>
      <c r="C12" s="44"/>
      <c r="D12" s="34"/>
      <c r="E12" s="34"/>
      <c r="F12" s="34"/>
      <c r="G12" s="34"/>
      <c r="H12" s="34"/>
      <c r="I12" s="34"/>
    </row>
    <row r="13" spans="1:9" ht="15">
      <c r="A13" s="37" t="s">
        <v>58</v>
      </c>
      <c r="B13" s="7" t="s">
        <v>13</v>
      </c>
      <c r="C13" s="44"/>
      <c r="D13" s="34"/>
      <c r="E13" s="34"/>
      <c r="F13" s="34"/>
      <c r="G13" s="34"/>
      <c r="H13" s="34"/>
      <c r="I13" s="34"/>
    </row>
    <row r="14" spans="1:9" ht="15">
      <c r="A14" s="37" t="s">
        <v>59</v>
      </c>
      <c r="B14" s="7" t="s">
        <v>111</v>
      </c>
      <c r="C14" s="44"/>
      <c r="D14" s="34"/>
      <c r="E14" s="34"/>
      <c r="F14" s="34"/>
      <c r="G14" s="34"/>
      <c r="H14" s="34"/>
      <c r="I14" s="34"/>
    </row>
    <row r="15" spans="1:9" ht="15">
      <c r="A15" s="37" t="s">
        <v>60</v>
      </c>
      <c r="B15" s="7" t="s">
        <v>14</v>
      </c>
      <c r="C15" s="8">
        <v>32771.92</v>
      </c>
      <c r="D15" s="34"/>
      <c r="E15" s="34"/>
      <c r="F15" s="34"/>
      <c r="G15" s="34"/>
      <c r="H15" s="34"/>
      <c r="I15" s="34"/>
    </row>
    <row r="16" spans="1:9" ht="15">
      <c r="A16" s="37" t="s">
        <v>61</v>
      </c>
      <c r="B16" s="7" t="s">
        <v>15</v>
      </c>
      <c r="C16" s="44"/>
      <c r="D16" s="34"/>
      <c r="E16" s="34"/>
      <c r="F16" s="34"/>
      <c r="G16" s="34"/>
      <c r="H16" s="34"/>
      <c r="I16" s="34"/>
    </row>
    <row r="17" spans="1:9" ht="15">
      <c r="A17" s="37" t="s">
        <v>62</v>
      </c>
      <c r="B17" s="7" t="s">
        <v>40</v>
      </c>
      <c r="C17" s="8"/>
      <c r="D17" s="34"/>
      <c r="E17" s="34"/>
      <c r="F17" s="34"/>
      <c r="G17" s="34"/>
      <c r="H17" s="34"/>
      <c r="I17" s="34"/>
    </row>
    <row r="18" spans="1:9" ht="15">
      <c r="A18" s="37" t="s">
        <v>63</v>
      </c>
      <c r="B18" s="7" t="s">
        <v>17</v>
      </c>
      <c r="C18" s="44"/>
      <c r="D18" s="34"/>
      <c r="E18" s="34"/>
      <c r="F18" s="34"/>
      <c r="G18" s="34"/>
      <c r="H18" s="34"/>
      <c r="I18" s="34"/>
    </row>
    <row r="19" spans="1:9" ht="15">
      <c r="A19" s="37" t="s">
        <v>64</v>
      </c>
      <c r="B19" s="7" t="s">
        <v>18</v>
      </c>
      <c r="C19" s="44"/>
      <c r="D19" s="34"/>
      <c r="E19" s="34"/>
      <c r="F19" s="34"/>
      <c r="G19" s="34"/>
      <c r="H19" s="34"/>
      <c r="I19" s="34"/>
    </row>
    <row r="20" spans="1:9" ht="15">
      <c r="A20" s="37" t="s">
        <v>65</v>
      </c>
      <c r="B20" s="7" t="s">
        <v>19</v>
      </c>
      <c r="C20" s="44"/>
      <c r="D20" s="34"/>
      <c r="E20" s="34"/>
      <c r="F20" s="34"/>
      <c r="G20" s="34"/>
      <c r="H20" s="34"/>
      <c r="I20" s="34"/>
    </row>
    <row r="21" spans="1:9" ht="15">
      <c r="A21" s="37" t="s">
        <v>66</v>
      </c>
      <c r="B21" s="7" t="s">
        <v>20</v>
      </c>
      <c r="C21" s="44"/>
      <c r="D21" s="34"/>
      <c r="E21" s="34"/>
      <c r="F21" s="34"/>
      <c r="G21" s="34"/>
      <c r="H21" s="34"/>
      <c r="I21" s="34"/>
    </row>
    <row r="22" spans="1:9" ht="15">
      <c r="A22" s="37" t="s">
        <v>67</v>
      </c>
      <c r="B22" s="7" t="s">
        <v>21</v>
      </c>
      <c r="C22" s="44"/>
      <c r="D22" s="34"/>
      <c r="E22" s="34"/>
      <c r="F22" s="34"/>
      <c r="G22" s="34"/>
      <c r="H22" s="34"/>
      <c r="I22" s="34"/>
    </row>
    <row r="23" spans="1:9" ht="15">
      <c r="A23" s="37" t="s">
        <v>68</v>
      </c>
      <c r="B23" s="7" t="s">
        <v>22</v>
      </c>
      <c r="C23" s="44"/>
      <c r="D23" s="34"/>
      <c r="E23" s="34"/>
      <c r="F23" s="34"/>
      <c r="G23" s="34"/>
      <c r="H23" s="34"/>
      <c r="I23" s="34"/>
    </row>
    <row r="24" spans="1:9" ht="15">
      <c r="A24" s="37" t="s">
        <v>69</v>
      </c>
      <c r="B24" s="7" t="s">
        <v>23</v>
      </c>
      <c r="C24" s="44"/>
      <c r="D24" s="34"/>
      <c r="E24" s="34"/>
      <c r="F24" s="34"/>
      <c r="G24" s="34"/>
      <c r="H24" s="34"/>
      <c r="I24" s="34"/>
    </row>
    <row r="25" spans="1:9" ht="15">
      <c r="A25" s="37" t="s">
        <v>70</v>
      </c>
      <c r="B25" s="7" t="s">
        <v>24</v>
      </c>
      <c r="C25" s="44"/>
      <c r="D25" s="34"/>
      <c r="E25" s="34"/>
      <c r="F25" s="34"/>
      <c r="G25" s="34"/>
      <c r="H25" s="34"/>
      <c r="I25" s="34"/>
    </row>
    <row r="26" spans="1:9" ht="15">
      <c r="A26" s="37" t="s">
        <v>71</v>
      </c>
      <c r="B26" s="7" t="s">
        <v>25</v>
      </c>
      <c r="C26" s="44"/>
      <c r="D26" s="34"/>
      <c r="E26" s="34"/>
      <c r="F26" s="34"/>
      <c r="G26" s="34"/>
      <c r="H26" s="34"/>
      <c r="I26" s="34"/>
    </row>
    <row r="27" spans="1:9" ht="15">
      <c r="A27" s="37" t="s">
        <v>72</v>
      </c>
      <c r="B27" s="7" t="s">
        <v>26</v>
      </c>
      <c r="C27" s="44"/>
      <c r="D27" s="34"/>
      <c r="E27" s="34"/>
      <c r="F27" s="34"/>
      <c r="G27" s="34"/>
      <c r="H27" s="34"/>
      <c r="I27" s="34"/>
    </row>
    <row r="28" spans="1:9" ht="15">
      <c r="A28" s="37" t="s">
        <v>73</v>
      </c>
      <c r="B28" s="7" t="s">
        <v>27</v>
      </c>
      <c r="C28" s="44"/>
      <c r="D28" s="34"/>
      <c r="E28" s="34"/>
      <c r="F28" s="34"/>
      <c r="G28" s="34"/>
      <c r="H28" s="34"/>
      <c r="I28" s="34"/>
    </row>
    <row r="29" spans="1:9" ht="15">
      <c r="A29" s="37" t="s">
        <v>74</v>
      </c>
      <c r="B29" s="7" t="s">
        <v>28</v>
      </c>
      <c r="C29" s="44"/>
      <c r="D29" s="34"/>
      <c r="E29" s="34"/>
      <c r="F29" s="34"/>
      <c r="G29" s="34"/>
      <c r="H29" s="34"/>
      <c r="I29" s="34"/>
    </row>
    <row r="30" spans="1:9" ht="15">
      <c r="A30" s="37" t="s">
        <v>75</v>
      </c>
      <c r="B30" s="7" t="s">
        <v>29</v>
      </c>
      <c r="C30" s="44"/>
      <c r="D30" s="34"/>
      <c r="E30" s="34"/>
      <c r="F30" s="34"/>
      <c r="G30" s="34"/>
      <c r="H30" s="34"/>
      <c r="I30" s="34"/>
    </row>
    <row r="31" spans="1:9" ht="15">
      <c r="A31" s="37" t="s">
        <v>76</v>
      </c>
      <c r="B31" s="7" t="s">
        <v>30</v>
      </c>
      <c r="C31" s="44"/>
      <c r="D31" s="34"/>
      <c r="E31" s="34"/>
      <c r="F31" s="34"/>
      <c r="G31" s="34"/>
      <c r="H31" s="34"/>
      <c r="I31" s="34"/>
    </row>
    <row r="32" spans="1:9" ht="15">
      <c r="A32" s="37" t="s">
        <v>77</v>
      </c>
      <c r="B32" s="7" t="s">
        <v>31</v>
      </c>
      <c r="C32" s="44"/>
      <c r="D32" s="34"/>
      <c r="E32" s="34"/>
      <c r="F32" s="34"/>
      <c r="G32" s="34"/>
      <c r="H32" s="34"/>
      <c r="I32" s="34"/>
    </row>
    <row r="33" spans="1:9" ht="15">
      <c r="A33" s="37" t="s">
        <v>78</v>
      </c>
      <c r="B33" s="7" t="s">
        <v>32</v>
      </c>
      <c r="C33" s="44"/>
      <c r="D33" s="34"/>
      <c r="E33" s="34"/>
      <c r="F33" s="34"/>
      <c r="G33" s="34"/>
      <c r="H33" s="34"/>
      <c r="I33" s="34"/>
    </row>
    <row r="34" spans="1:9" ht="15">
      <c r="A34" s="37" t="s">
        <v>80</v>
      </c>
      <c r="B34" s="7" t="s">
        <v>33</v>
      </c>
      <c r="C34" s="44"/>
      <c r="D34" s="34"/>
      <c r="E34" s="34"/>
      <c r="F34" s="34"/>
      <c r="G34" s="34"/>
      <c r="H34" s="34"/>
      <c r="I34" s="34"/>
    </row>
    <row r="35" spans="1:9" ht="15">
      <c r="A35" s="37" t="s">
        <v>81</v>
      </c>
      <c r="B35" s="7" t="s">
        <v>34</v>
      </c>
      <c r="C35" s="44"/>
      <c r="D35" s="34"/>
      <c r="E35" s="34"/>
      <c r="F35" s="34"/>
      <c r="G35" s="34"/>
      <c r="H35" s="34"/>
      <c r="I35" s="34"/>
    </row>
    <row r="36" spans="1:9" ht="15">
      <c r="A36" s="37" t="s">
        <v>82</v>
      </c>
      <c r="B36" s="7" t="s">
        <v>87</v>
      </c>
      <c r="C36" s="44"/>
      <c r="D36" s="34"/>
      <c r="E36" s="34"/>
      <c r="F36" s="34"/>
      <c r="G36" s="34"/>
      <c r="H36" s="34"/>
      <c r="I36" s="34"/>
    </row>
    <row r="37" spans="1:9" ht="15">
      <c r="A37" s="37" t="s">
        <v>83</v>
      </c>
      <c r="B37" s="7" t="s">
        <v>89</v>
      </c>
      <c r="C37" s="44"/>
      <c r="D37" s="34"/>
      <c r="E37" s="34"/>
      <c r="F37" s="34"/>
      <c r="G37" s="34"/>
      <c r="H37" s="34"/>
      <c r="I37" s="34"/>
    </row>
    <row r="38" spans="1:9" ht="15">
      <c r="A38" s="37" t="s">
        <v>84</v>
      </c>
      <c r="B38" s="7" t="s">
        <v>90</v>
      </c>
      <c r="C38" s="44"/>
      <c r="D38" s="34"/>
      <c r="E38" s="34"/>
      <c r="F38" s="34"/>
      <c r="G38" s="34"/>
      <c r="H38" s="34"/>
      <c r="I38" s="34"/>
    </row>
    <row r="39" spans="1:9" ht="15">
      <c r="A39" s="37" t="s">
        <v>85</v>
      </c>
      <c r="B39" s="7" t="s">
        <v>93</v>
      </c>
      <c r="C39" s="44"/>
      <c r="D39" s="34"/>
      <c r="E39" s="34"/>
      <c r="F39" s="34"/>
      <c r="G39" s="34"/>
      <c r="H39" s="34"/>
      <c r="I39" s="34"/>
    </row>
    <row r="40" spans="1:9" ht="15">
      <c r="A40" s="37" t="s">
        <v>86</v>
      </c>
      <c r="B40" s="7" t="s">
        <v>94</v>
      </c>
      <c r="C40" s="44"/>
      <c r="D40" s="34"/>
      <c r="E40" s="34"/>
      <c r="F40" s="34"/>
      <c r="G40" s="34"/>
      <c r="H40" s="34"/>
      <c r="I40" s="34"/>
    </row>
    <row r="41" spans="1:9" ht="15.75" thickBot="1">
      <c r="A41" s="37" t="s">
        <v>91</v>
      </c>
      <c r="B41" s="7" t="s">
        <v>98</v>
      </c>
      <c r="C41" s="69"/>
      <c r="D41" s="34"/>
      <c r="E41" s="34"/>
      <c r="F41" s="34"/>
      <c r="G41" s="34"/>
      <c r="H41" s="34"/>
      <c r="I41" s="34"/>
    </row>
    <row r="42" spans="1:9" ht="15.75" thickBot="1">
      <c r="A42" s="51"/>
      <c r="B42" s="52" t="s">
        <v>35</v>
      </c>
      <c r="C42" s="53">
        <f>SUM(C6:C41)</f>
        <v>32771.92</v>
      </c>
      <c r="D42" s="34"/>
      <c r="E42" s="34"/>
      <c r="F42" s="34"/>
      <c r="G42" s="34"/>
      <c r="H42" s="34"/>
      <c r="I42" s="34"/>
    </row>
    <row r="43" spans="1:9" ht="14.25">
      <c r="A43" s="34"/>
      <c r="B43" s="34"/>
      <c r="C43" s="34"/>
      <c r="D43" s="34"/>
      <c r="E43" s="34"/>
      <c r="F43" s="34"/>
      <c r="G43" s="34"/>
      <c r="H43" s="34"/>
      <c r="I43" s="34"/>
    </row>
    <row r="44" spans="1:9" ht="14.2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4.25">
      <c r="A45" s="34"/>
      <c r="B45" s="34"/>
      <c r="C45" s="34"/>
      <c r="D45" s="34"/>
      <c r="E45" s="34"/>
      <c r="F45" s="34"/>
      <c r="G45" s="34"/>
      <c r="H45" s="34"/>
      <c r="I45" s="34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2019-01-15T21:49:01Z</cp:lastPrinted>
  <dcterms:created xsi:type="dcterms:W3CDTF">2011-06-30T06:54:46Z</dcterms:created>
  <dcterms:modified xsi:type="dcterms:W3CDTF">2019-05-15T13:12:47Z</dcterms:modified>
  <cp:category/>
  <cp:version/>
  <cp:contentType/>
  <cp:contentStatus/>
</cp:coreProperties>
</file>